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codeName="ThisWorkbook"/>
  <bookViews>
    <workbookView xWindow="45" yWindow="0" windowWidth="28800" windowHeight="12120"/>
  </bookViews>
  <sheets>
    <sheet name="見込み作成シート" sheetId="3" r:id="rId1"/>
    <sheet name="資金繰り作成シート" sheetId="24" r:id="rId2"/>
    <sheet name="財務数値サマリ" sheetId="27" r:id="rId3"/>
    <sheet name="作業用（非表示としてもよい）" sheetId="28" r:id="rId4"/>
    <sheet name="外注委託費（原）" sheetId="2" r:id="rId5"/>
    <sheet name="旅費交通費（原）" sheetId="4" r:id="rId6"/>
    <sheet name="福利厚生費" sheetId="5" r:id="rId7"/>
    <sheet name="消耗品費" sheetId="6" r:id="rId8"/>
    <sheet name="賃借料" sheetId="7" r:id="rId9"/>
    <sheet name="保険料" sheetId="8" r:id="rId10"/>
    <sheet name="修繕維持費" sheetId="9" r:id="rId11"/>
    <sheet name="減価償却費" sheetId="11" r:id="rId12"/>
    <sheet name="旅費交通費" sheetId="12" r:id="rId13"/>
    <sheet name="通信費" sheetId="13" r:id="rId14"/>
    <sheet name="会議費" sheetId="14" r:id="rId15"/>
    <sheet name="支払手数料" sheetId="15" r:id="rId16"/>
    <sheet name="新聞図書費" sheetId="20" r:id="rId17"/>
    <sheet name="銀行手数料" sheetId="21" r:id="rId18"/>
    <sheet name="販促広告費" sheetId="16" r:id="rId19"/>
    <sheet name="接待交際費" sheetId="17" r:id="rId20"/>
    <sheet name="寄付金" sheetId="18" r:id="rId21"/>
    <sheet name="紹介手数料" sheetId="22" r:id="rId22"/>
    <sheet name="雑費" sheetId="23" r:id="rId2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24" l="1"/>
  <c r="E90" i="24"/>
  <c r="E81" i="24"/>
  <c r="E79" i="24"/>
  <c r="E77" i="24"/>
  <c r="Q20" i="3" l="1"/>
  <c r="P5" i="3" l="1"/>
  <c r="O5" i="3"/>
  <c r="N5" i="3"/>
  <c r="M5" i="3"/>
  <c r="L5" i="3"/>
  <c r="K5" i="3"/>
  <c r="J5" i="3"/>
  <c r="I5" i="3"/>
  <c r="H5" i="3"/>
  <c r="G5" i="3"/>
  <c r="F5" i="3"/>
  <c r="E5" i="3"/>
  <c r="E7" i="2" l="1"/>
  <c r="F27" i="3"/>
  <c r="F14" i="3"/>
  <c r="F9" i="3"/>
  <c r="E27" i="3"/>
  <c r="E14" i="3"/>
  <c r="E10" i="3"/>
  <c r="E9" i="3"/>
  <c r="G9" i="3"/>
  <c r="H9" i="3"/>
  <c r="I9" i="3"/>
  <c r="J9" i="3"/>
  <c r="K9" i="3"/>
  <c r="L9" i="3"/>
  <c r="M9" i="3"/>
  <c r="N9" i="3"/>
  <c r="O9" i="3"/>
  <c r="P9" i="3"/>
  <c r="G14" i="3"/>
  <c r="H14" i="3"/>
  <c r="I14" i="3"/>
  <c r="J14" i="3"/>
  <c r="K14" i="3"/>
  <c r="L14" i="3"/>
  <c r="M14" i="3"/>
  <c r="N14" i="3"/>
  <c r="O14" i="3"/>
  <c r="P14" i="3"/>
  <c r="G27" i="3"/>
  <c r="H27" i="3"/>
  <c r="I27" i="3"/>
  <c r="J27" i="3"/>
  <c r="K27" i="3"/>
  <c r="L27" i="3"/>
  <c r="M27" i="3"/>
  <c r="N27" i="3"/>
  <c r="O27" i="3"/>
  <c r="P27" i="3"/>
  <c r="P15" i="24" l="1"/>
  <c r="O15" i="24"/>
  <c r="N15" i="24"/>
  <c r="M15" i="24"/>
  <c r="L15" i="24"/>
  <c r="K15" i="24"/>
  <c r="J15" i="24"/>
  <c r="I15" i="24"/>
  <c r="H15" i="24"/>
  <c r="G15" i="24"/>
  <c r="F15" i="24"/>
  <c r="E15" i="24"/>
  <c r="B15" i="24"/>
  <c r="A15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B12" i="24"/>
  <c r="A12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B11" i="24"/>
  <c r="A11" i="24"/>
  <c r="Q15" i="3"/>
  <c r="Q16" i="3"/>
  <c r="Q17" i="3"/>
  <c r="Q18" i="3"/>
  <c r="Q19" i="3"/>
  <c r="Q11" i="3"/>
  <c r="E9" i="24" l="1"/>
  <c r="H134" i="24"/>
  <c r="I134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B20" i="24"/>
  <c r="A20" i="24"/>
  <c r="P36" i="4"/>
  <c r="P42" i="4" s="1"/>
  <c r="O36" i="4"/>
  <c r="O42" i="4" s="1"/>
  <c r="N36" i="4"/>
  <c r="N42" i="4" s="1"/>
  <c r="N13" i="3" s="1"/>
  <c r="M36" i="4"/>
  <c r="M42" i="4" s="1"/>
  <c r="L36" i="4"/>
  <c r="L42" i="4" s="1"/>
  <c r="L13" i="3" s="1"/>
  <c r="K36" i="4"/>
  <c r="K42" i="4" s="1"/>
  <c r="K13" i="3" s="1"/>
  <c r="J36" i="4"/>
  <c r="J42" i="4" s="1"/>
  <c r="J13" i="3" s="1"/>
  <c r="I36" i="4"/>
  <c r="I42" i="4" s="1"/>
  <c r="I13" i="3" s="1"/>
  <c r="I22" i="3" s="1"/>
  <c r="H36" i="4"/>
  <c r="H42" i="4" s="1"/>
  <c r="G36" i="4"/>
  <c r="G42" i="4" s="1"/>
  <c r="G13" i="3" s="1"/>
  <c r="F36" i="4"/>
  <c r="F42" i="4" s="1"/>
  <c r="F13" i="3" s="1"/>
  <c r="E36" i="4"/>
  <c r="E42" i="4" s="1"/>
  <c r="E13" i="3" s="1"/>
  <c r="I136" i="24"/>
  <c r="G136" i="24"/>
  <c r="K134" i="24"/>
  <c r="P134" i="24"/>
  <c r="O134" i="24"/>
  <c r="N134" i="24"/>
  <c r="M134" i="24"/>
  <c r="L134" i="24"/>
  <c r="J134" i="24"/>
  <c r="F134" i="24"/>
  <c r="E134" i="24"/>
  <c r="K135" i="24"/>
  <c r="J135" i="24"/>
  <c r="I135" i="24"/>
  <c r="H135" i="24"/>
  <c r="E135" i="24"/>
  <c r="F135" i="24"/>
  <c r="G134" i="24"/>
  <c r="Q58" i="3"/>
  <c r="Q57" i="3"/>
  <c r="Q56" i="3"/>
  <c r="Q55" i="3"/>
  <c r="Q52" i="3"/>
  <c r="Q50" i="3"/>
  <c r="Q49" i="3"/>
  <c r="Q47" i="3"/>
  <c r="Q41" i="3"/>
  <c r="Q37" i="3"/>
  <c r="Q35" i="3"/>
  <c r="E11" i="7"/>
  <c r="E32" i="3" s="1"/>
  <c r="E32" i="24" s="1"/>
  <c r="F11" i="7"/>
  <c r="F32" i="3" s="1"/>
  <c r="F32" i="24" s="1"/>
  <c r="G11" i="7"/>
  <c r="H11" i="7"/>
  <c r="H32" i="3" s="1"/>
  <c r="I11" i="7"/>
  <c r="I32" i="3" s="1"/>
  <c r="I32" i="24" s="1"/>
  <c r="J11" i="7"/>
  <c r="J32" i="3" s="1"/>
  <c r="J32" i="24" s="1"/>
  <c r="K11" i="7"/>
  <c r="L11" i="7"/>
  <c r="M11" i="7"/>
  <c r="M32" i="3" s="1"/>
  <c r="M32" i="24" s="1"/>
  <c r="N11" i="7"/>
  <c r="N32" i="3" s="1"/>
  <c r="N32" i="24" s="1"/>
  <c r="O11" i="7"/>
  <c r="P11" i="7"/>
  <c r="Q30" i="3"/>
  <c r="Q29" i="3"/>
  <c r="Q27" i="3"/>
  <c r="L27" i="24"/>
  <c r="P27" i="24"/>
  <c r="Q26" i="3"/>
  <c r="Q25" i="3"/>
  <c r="Q24" i="3"/>
  <c r="E14" i="24"/>
  <c r="F14" i="24"/>
  <c r="F9" i="24"/>
  <c r="F7" i="2"/>
  <c r="F10" i="3" s="1"/>
  <c r="G14" i="24"/>
  <c r="G9" i="24"/>
  <c r="G7" i="2"/>
  <c r="G10" i="3" s="1"/>
  <c r="H14" i="24"/>
  <c r="H9" i="24"/>
  <c r="H7" i="2"/>
  <c r="H10" i="3" s="1"/>
  <c r="I14" i="24"/>
  <c r="I7" i="2"/>
  <c r="I10" i="3" s="1"/>
  <c r="J9" i="24"/>
  <c r="J7" i="2"/>
  <c r="J10" i="3" s="1"/>
  <c r="J10" i="24" s="1"/>
  <c r="K77" i="24" s="1"/>
  <c r="K7" i="2"/>
  <c r="L9" i="24"/>
  <c r="L7" i="2"/>
  <c r="L10" i="3" s="1"/>
  <c r="M14" i="24"/>
  <c r="M9" i="24"/>
  <c r="M7" i="2"/>
  <c r="N9" i="24"/>
  <c r="N7" i="2"/>
  <c r="N10" i="3" s="1"/>
  <c r="N10" i="24" s="1"/>
  <c r="O77" i="24" s="1"/>
  <c r="O14" i="24"/>
  <c r="O7" i="2"/>
  <c r="O10" i="3" s="1"/>
  <c r="O10" i="24" s="1"/>
  <c r="P77" i="24" s="1"/>
  <c r="P9" i="24"/>
  <c r="P7" i="2"/>
  <c r="P10" i="3" s="1"/>
  <c r="Q21" i="3"/>
  <c r="Q12" i="3"/>
  <c r="Q8" i="3"/>
  <c r="Q7" i="3"/>
  <c r="Q6" i="3"/>
  <c r="L7" i="24"/>
  <c r="F79" i="24"/>
  <c r="G79" i="24"/>
  <c r="H79" i="24"/>
  <c r="I79" i="24"/>
  <c r="J79" i="24"/>
  <c r="K79" i="24"/>
  <c r="L79" i="24"/>
  <c r="M79" i="24"/>
  <c r="N79" i="24"/>
  <c r="O79" i="24"/>
  <c r="P79" i="24"/>
  <c r="F81" i="24"/>
  <c r="G81" i="24"/>
  <c r="H81" i="24"/>
  <c r="I81" i="24"/>
  <c r="J81" i="24"/>
  <c r="K81" i="24"/>
  <c r="L81" i="24"/>
  <c r="M81" i="24"/>
  <c r="N81" i="24"/>
  <c r="O81" i="24"/>
  <c r="P81" i="24"/>
  <c r="J57" i="24"/>
  <c r="N57" i="24"/>
  <c r="E127" i="24"/>
  <c r="F127" i="24"/>
  <c r="G127" i="24"/>
  <c r="H127" i="24"/>
  <c r="I127" i="24"/>
  <c r="J127" i="24"/>
  <c r="K127" i="24"/>
  <c r="L127" i="24"/>
  <c r="M127" i="24"/>
  <c r="N127" i="24"/>
  <c r="O127" i="24"/>
  <c r="P127" i="24"/>
  <c r="E136" i="24"/>
  <c r="F136" i="24"/>
  <c r="K136" i="24"/>
  <c r="L136" i="24"/>
  <c r="M136" i="24"/>
  <c r="N136" i="24"/>
  <c r="O136" i="24"/>
  <c r="P136" i="24"/>
  <c r="E133" i="24"/>
  <c r="F133" i="24"/>
  <c r="G133" i="24"/>
  <c r="H133" i="24"/>
  <c r="I133" i="24"/>
  <c r="J133" i="24"/>
  <c r="K133" i="24"/>
  <c r="L133" i="24"/>
  <c r="M133" i="24"/>
  <c r="N133" i="24"/>
  <c r="O133" i="24"/>
  <c r="P133" i="24"/>
  <c r="G135" i="24"/>
  <c r="L135" i="24"/>
  <c r="M135" i="24"/>
  <c r="N135" i="24"/>
  <c r="O135" i="24"/>
  <c r="P135" i="24"/>
  <c r="H136" i="24"/>
  <c r="J136" i="24"/>
  <c r="P1" i="24"/>
  <c r="P70" i="24" s="1"/>
  <c r="P89" i="24" s="1"/>
  <c r="P121" i="24" s="1"/>
  <c r="P2" i="24"/>
  <c r="P3" i="24"/>
  <c r="P4" i="24"/>
  <c r="P5" i="24"/>
  <c r="P6" i="24"/>
  <c r="P7" i="24"/>
  <c r="P8" i="24"/>
  <c r="P16" i="24"/>
  <c r="P17" i="24"/>
  <c r="P18" i="24"/>
  <c r="P19" i="24"/>
  <c r="P21" i="24"/>
  <c r="P24" i="24"/>
  <c r="P25" i="24"/>
  <c r="P26" i="24"/>
  <c r="P29" i="24"/>
  <c r="P30" i="24"/>
  <c r="P35" i="24"/>
  <c r="P37" i="24"/>
  <c r="P41" i="24"/>
  <c r="P47" i="24"/>
  <c r="P49" i="24"/>
  <c r="P50" i="24"/>
  <c r="P52" i="24"/>
  <c r="P55" i="24"/>
  <c r="P56" i="24"/>
  <c r="P57" i="24"/>
  <c r="P58" i="24"/>
  <c r="J1" i="24"/>
  <c r="J70" i="24" s="1"/>
  <c r="J89" i="24" s="1"/>
  <c r="J121" i="24" s="1"/>
  <c r="K1" i="24"/>
  <c r="L1" i="24"/>
  <c r="L70" i="24" s="1"/>
  <c r="L89" i="24" s="1"/>
  <c r="L121" i="24" s="1"/>
  <c r="M1" i="24"/>
  <c r="N1" i="24"/>
  <c r="O1" i="24"/>
  <c r="J2" i="24"/>
  <c r="K2" i="24"/>
  <c r="L2" i="24"/>
  <c r="M2" i="24"/>
  <c r="N2" i="24"/>
  <c r="O2" i="24"/>
  <c r="J3" i="24"/>
  <c r="K3" i="24"/>
  <c r="L3" i="24"/>
  <c r="M3" i="24"/>
  <c r="N3" i="24"/>
  <c r="O3" i="24"/>
  <c r="J4" i="24"/>
  <c r="K4" i="24"/>
  <c r="L4" i="24"/>
  <c r="M4" i="24"/>
  <c r="N4" i="24"/>
  <c r="O4" i="24"/>
  <c r="J5" i="24"/>
  <c r="K5" i="24"/>
  <c r="L5" i="24"/>
  <c r="M5" i="24"/>
  <c r="N5" i="24"/>
  <c r="O5" i="24"/>
  <c r="J6" i="24"/>
  <c r="K72" i="24" s="1"/>
  <c r="K6" i="24"/>
  <c r="L72" i="24" s="1"/>
  <c r="L6" i="24"/>
  <c r="M72" i="24" s="1"/>
  <c r="M6" i="24"/>
  <c r="N72" i="24" s="1"/>
  <c r="N6" i="24"/>
  <c r="O72" i="24" s="1"/>
  <c r="O6" i="24"/>
  <c r="P72" i="24" s="1"/>
  <c r="J7" i="24"/>
  <c r="K7" i="24"/>
  <c r="M7" i="24"/>
  <c r="N7" i="24"/>
  <c r="O7" i="24"/>
  <c r="O9" i="24"/>
  <c r="J8" i="24"/>
  <c r="K8" i="24"/>
  <c r="L8" i="24"/>
  <c r="M8" i="24"/>
  <c r="N8" i="24"/>
  <c r="O8" i="24"/>
  <c r="K14" i="24"/>
  <c r="N14" i="24"/>
  <c r="J16" i="24"/>
  <c r="K16" i="24"/>
  <c r="L16" i="24"/>
  <c r="M16" i="24"/>
  <c r="N16" i="24"/>
  <c r="O16" i="24"/>
  <c r="J17" i="24"/>
  <c r="K17" i="24"/>
  <c r="L17" i="24"/>
  <c r="M17" i="24"/>
  <c r="N17" i="24"/>
  <c r="O17" i="24"/>
  <c r="J18" i="24"/>
  <c r="K18" i="24"/>
  <c r="L18" i="24"/>
  <c r="M18" i="24"/>
  <c r="N18" i="24"/>
  <c r="O18" i="24"/>
  <c r="J19" i="24"/>
  <c r="K19" i="24"/>
  <c r="L19" i="24"/>
  <c r="M19" i="24"/>
  <c r="N19" i="24"/>
  <c r="O19" i="24"/>
  <c r="J21" i="24"/>
  <c r="K21" i="24"/>
  <c r="L21" i="24"/>
  <c r="M21" i="24"/>
  <c r="N21" i="24"/>
  <c r="O21" i="24"/>
  <c r="J24" i="24"/>
  <c r="K24" i="24"/>
  <c r="L24" i="24"/>
  <c r="M24" i="24"/>
  <c r="N24" i="24"/>
  <c r="O24" i="24"/>
  <c r="J25" i="24"/>
  <c r="K25" i="24"/>
  <c r="L25" i="24"/>
  <c r="M25" i="24"/>
  <c r="N25" i="24"/>
  <c r="O25" i="24"/>
  <c r="J26" i="24"/>
  <c r="K26" i="24"/>
  <c r="L26" i="24"/>
  <c r="M26" i="24"/>
  <c r="N26" i="24"/>
  <c r="O26" i="24"/>
  <c r="J29" i="24"/>
  <c r="K29" i="24"/>
  <c r="L29" i="24"/>
  <c r="M29" i="24"/>
  <c r="N29" i="24"/>
  <c r="O29" i="24"/>
  <c r="J30" i="24"/>
  <c r="K30" i="24"/>
  <c r="L30" i="24"/>
  <c r="M30" i="24"/>
  <c r="N30" i="24"/>
  <c r="O30" i="24"/>
  <c r="J35" i="24"/>
  <c r="K35" i="24"/>
  <c r="L35" i="24"/>
  <c r="M35" i="24"/>
  <c r="N35" i="24"/>
  <c r="O35" i="24"/>
  <c r="J37" i="24"/>
  <c r="K37" i="24"/>
  <c r="L37" i="24"/>
  <c r="M37" i="24"/>
  <c r="N37" i="24"/>
  <c r="O37" i="24"/>
  <c r="J41" i="24"/>
  <c r="K41" i="24"/>
  <c r="L41" i="24"/>
  <c r="M41" i="24"/>
  <c r="N41" i="24"/>
  <c r="O41" i="24"/>
  <c r="J47" i="24"/>
  <c r="K47" i="24"/>
  <c r="L47" i="24"/>
  <c r="M47" i="24"/>
  <c r="N47" i="24"/>
  <c r="O47" i="24"/>
  <c r="J49" i="24"/>
  <c r="K49" i="24"/>
  <c r="L49" i="24"/>
  <c r="M49" i="24"/>
  <c r="N49" i="24"/>
  <c r="O49" i="24"/>
  <c r="J50" i="24"/>
  <c r="K50" i="24"/>
  <c r="L50" i="24"/>
  <c r="M50" i="24"/>
  <c r="N50" i="24"/>
  <c r="O50" i="24"/>
  <c r="J52" i="24"/>
  <c r="K52" i="24"/>
  <c r="L52" i="24"/>
  <c r="M52" i="24"/>
  <c r="N52" i="24"/>
  <c r="O52" i="24"/>
  <c r="J55" i="24"/>
  <c r="K55" i="24"/>
  <c r="L55" i="24"/>
  <c r="M55" i="24"/>
  <c r="N55" i="24"/>
  <c r="O55" i="24"/>
  <c r="J56" i="24"/>
  <c r="K56" i="24"/>
  <c r="L56" i="24"/>
  <c r="M56" i="24"/>
  <c r="N56" i="24"/>
  <c r="O56" i="24"/>
  <c r="K57" i="24"/>
  <c r="L57" i="24"/>
  <c r="M57" i="24"/>
  <c r="O57" i="24"/>
  <c r="J58" i="24"/>
  <c r="K58" i="24"/>
  <c r="L58" i="24"/>
  <c r="M58" i="24"/>
  <c r="N58" i="24"/>
  <c r="O58" i="24"/>
  <c r="J27" i="24"/>
  <c r="K27" i="24"/>
  <c r="M27" i="24"/>
  <c r="N27" i="24"/>
  <c r="O27" i="24"/>
  <c r="P8" i="23"/>
  <c r="O8" i="23"/>
  <c r="O53" i="3" s="1"/>
  <c r="O53" i="24" s="1"/>
  <c r="N8" i="23"/>
  <c r="M8" i="23"/>
  <c r="L8" i="23"/>
  <c r="L53" i="3" s="1"/>
  <c r="L53" i="24" s="1"/>
  <c r="K8" i="23"/>
  <c r="K53" i="3" s="1"/>
  <c r="K53" i="24" s="1"/>
  <c r="J8" i="23"/>
  <c r="I8" i="23"/>
  <c r="I53" i="3" s="1"/>
  <c r="I53" i="24" s="1"/>
  <c r="H8" i="23"/>
  <c r="H53" i="3" s="1"/>
  <c r="H53" i="24" s="1"/>
  <c r="G8" i="23"/>
  <c r="G53" i="3" s="1"/>
  <c r="G53" i="24" s="1"/>
  <c r="F8" i="23"/>
  <c r="F53" i="3" s="1"/>
  <c r="F53" i="24"/>
  <c r="E8" i="23"/>
  <c r="E53" i="3" s="1"/>
  <c r="E53" i="24" s="1"/>
  <c r="P8" i="22"/>
  <c r="P51" i="3" s="1"/>
  <c r="P51" i="24" s="1"/>
  <c r="O8" i="22"/>
  <c r="N8" i="22"/>
  <c r="M8" i="22"/>
  <c r="L8" i="22"/>
  <c r="K8" i="22"/>
  <c r="K51" i="3" s="1"/>
  <c r="K51" i="24" s="1"/>
  <c r="J8" i="22"/>
  <c r="J51" i="3" s="1"/>
  <c r="I8" i="22"/>
  <c r="I51" i="3" s="1"/>
  <c r="I51" i="24" s="1"/>
  <c r="H8" i="22"/>
  <c r="H51" i="3" s="1"/>
  <c r="H51" i="24" s="1"/>
  <c r="G8" i="22"/>
  <c r="G51" i="3" s="1"/>
  <c r="G51" i="24" s="1"/>
  <c r="F8" i="22"/>
  <c r="E8" i="22"/>
  <c r="E51" i="3" s="1"/>
  <c r="E51" i="24" s="1"/>
  <c r="P8" i="18"/>
  <c r="O8" i="18"/>
  <c r="N8" i="18"/>
  <c r="M8" i="18"/>
  <c r="M48" i="3" s="1"/>
  <c r="M48" i="24" s="1"/>
  <c r="L8" i="18"/>
  <c r="K8" i="18"/>
  <c r="J8" i="18"/>
  <c r="I8" i="18"/>
  <c r="I48" i="3" s="1"/>
  <c r="I48" i="24" s="1"/>
  <c r="H8" i="18"/>
  <c r="G8" i="18"/>
  <c r="F8" i="18"/>
  <c r="F48" i="3" s="1"/>
  <c r="F48" i="24" s="1"/>
  <c r="E8" i="18"/>
  <c r="E48" i="3" s="1"/>
  <c r="E48" i="24" s="1"/>
  <c r="F23" i="17"/>
  <c r="E23" i="17"/>
  <c r="E46" i="3" s="1"/>
  <c r="E46" i="24" s="1"/>
  <c r="P16" i="16"/>
  <c r="O16" i="16"/>
  <c r="O45" i="3" s="1"/>
  <c r="O45" i="24" s="1"/>
  <c r="N16" i="16"/>
  <c r="M16" i="16"/>
  <c r="L16" i="16"/>
  <c r="L45" i="3" s="1"/>
  <c r="L45" i="24" s="1"/>
  <c r="K16" i="16"/>
  <c r="J16" i="16"/>
  <c r="I16" i="16"/>
  <c r="I45" i="3" s="1"/>
  <c r="I45" i="24" s="1"/>
  <c r="H16" i="16"/>
  <c r="G16" i="16"/>
  <c r="G45" i="3" s="1"/>
  <c r="F16" i="16"/>
  <c r="F45" i="3" s="1"/>
  <c r="F45" i="24" s="1"/>
  <c r="E16" i="16"/>
  <c r="P7" i="21"/>
  <c r="P44" i="3" s="1"/>
  <c r="P44" i="24" s="1"/>
  <c r="O7" i="21"/>
  <c r="N7" i="21"/>
  <c r="M7" i="21"/>
  <c r="L7" i="21"/>
  <c r="L44" i="3" s="1"/>
  <c r="L44" i="24" s="1"/>
  <c r="K7" i="21"/>
  <c r="J7" i="21"/>
  <c r="I7" i="21"/>
  <c r="I44" i="3" s="1"/>
  <c r="I44" i="24" s="1"/>
  <c r="H7" i="21"/>
  <c r="G7" i="21"/>
  <c r="G44" i="3" s="1"/>
  <c r="G44" i="24" s="1"/>
  <c r="F7" i="21"/>
  <c r="E7" i="21"/>
  <c r="E44" i="3" s="1"/>
  <c r="E44" i="24" s="1"/>
  <c r="F15" i="20"/>
  <c r="E15" i="20"/>
  <c r="E43" i="3" s="1"/>
  <c r="E43" i="24" s="1"/>
  <c r="F16" i="15"/>
  <c r="F42" i="3" s="1"/>
  <c r="F42" i="24" s="1"/>
  <c r="E16" i="15"/>
  <c r="E42" i="3" s="1"/>
  <c r="E42" i="24" s="1"/>
  <c r="F26" i="14"/>
  <c r="E26" i="14"/>
  <c r="E40" i="3" s="1"/>
  <c r="E40" i="24" s="1"/>
  <c r="P15" i="13"/>
  <c r="O15" i="13"/>
  <c r="O39" i="3" s="1"/>
  <c r="O39" i="24" s="1"/>
  <c r="M15" i="13"/>
  <c r="M39" i="3" s="1"/>
  <c r="M39" i="24" s="1"/>
  <c r="L15" i="13"/>
  <c r="J15" i="13"/>
  <c r="I15" i="13"/>
  <c r="G15" i="13"/>
  <c r="G39" i="3" s="1"/>
  <c r="G39" i="24" s="1"/>
  <c r="F15" i="13"/>
  <c r="E15" i="13"/>
  <c r="E39" i="3" s="1"/>
  <c r="E26" i="12"/>
  <c r="E38" i="3" s="1"/>
  <c r="E38" i="24" s="1"/>
  <c r="P8" i="11"/>
  <c r="O8" i="11"/>
  <c r="N8" i="11"/>
  <c r="N36" i="3" s="1"/>
  <c r="N36" i="24" s="1"/>
  <c r="M8" i="11"/>
  <c r="L8" i="11"/>
  <c r="K8" i="11"/>
  <c r="J8" i="11"/>
  <c r="J36" i="3" s="1"/>
  <c r="J36" i="24" s="1"/>
  <c r="I8" i="11"/>
  <c r="I36" i="3" s="1"/>
  <c r="I36" i="24" s="1"/>
  <c r="H8" i="11"/>
  <c r="H36" i="3" s="1"/>
  <c r="H36" i="24" s="1"/>
  <c r="G8" i="11"/>
  <c r="G36" i="3" s="1"/>
  <c r="G36" i="24" s="1"/>
  <c r="F8" i="11"/>
  <c r="F36" i="3" s="1"/>
  <c r="E8" i="11"/>
  <c r="G14" i="9"/>
  <c r="G34" i="3" s="1"/>
  <c r="G34" i="24" s="1"/>
  <c r="F14" i="9"/>
  <c r="E14" i="9"/>
  <c r="E34" i="3" s="1"/>
  <c r="E34" i="24" s="1"/>
  <c r="P9" i="8"/>
  <c r="O9" i="8"/>
  <c r="N9" i="8"/>
  <c r="N33" i="3" s="1"/>
  <c r="N33" i="24" s="1"/>
  <c r="M9" i="8"/>
  <c r="M33" i="3" s="1"/>
  <c r="M33" i="24" s="1"/>
  <c r="L9" i="8"/>
  <c r="K9" i="8"/>
  <c r="J9" i="8"/>
  <c r="J33" i="3" s="1"/>
  <c r="I9" i="8"/>
  <c r="H9" i="8"/>
  <c r="H33" i="3" s="1"/>
  <c r="G9" i="8"/>
  <c r="G33" i="3" s="1"/>
  <c r="G33" i="24" s="1"/>
  <c r="F9" i="8"/>
  <c r="F33" i="3" s="1"/>
  <c r="F33" i="24" s="1"/>
  <c r="E9" i="8"/>
  <c r="P16" i="6"/>
  <c r="O16" i="6"/>
  <c r="O31" i="3" s="1"/>
  <c r="O31" i="24" s="1"/>
  <c r="N16" i="6"/>
  <c r="M16" i="6"/>
  <c r="L16" i="6"/>
  <c r="K16" i="6"/>
  <c r="K31" i="3" s="1"/>
  <c r="K31" i="24" s="1"/>
  <c r="J16" i="6"/>
  <c r="J31" i="3" s="1"/>
  <c r="J31" i="24" s="1"/>
  <c r="I16" i="6"/>
  <c r="H16" i="6"/>
  <c r="H31" i="3" s="1"/>
  <c r="H31" i="24" s="1"/>
  <c r="G16" i="6"/>
  <c r="G31" i="3" s="1"/>
  <c r="F16" i="6"/>
  <c r="F31" i="3" s="1"/>
  <c r="F31" i="24" s="1"/>
  <c r="E16" i="6"/>
  <c r="E31" i="3" s="1"/>
  <c r="E31" i="24" s="1"/>
  <c r="P14" i="5"/>
  <c r="P28" i="3" s="1"/>
  <c r="O14" i="5"/>
  <c r="N14" i="5"/>
  <c r="M14" i="5"/>
  <c r="L14" i="5"/>
  <c r="L28" i="3" s="1"/>
  <c r="K14" i="5"/>
  <c r="J14" i="5"/>
  <c r="I14" i="5"/>
  <c r="H14" i="5"/>
  <c r="H28" i="3" s="1"/>
  <c r="G14" i="5"/>
  <c r="F14" i="5"/>
  <c r="F28" i="3" s="1"/>
  <c r="E14" i="5"/>
  <c r="P10" i="24"/>
  <c r="AM4" i="3"/>
  <c r="I58" i="24"/>
  <c r="H58" i="24"/>
  <c r="G58" i="24"/>
  <c r="F58" i="24"/>
  <c r="E58" i="24"/>
  <c r="I57" i="24"/>
  <c r="H57" i="24"/>
  <c r="G57" i="24"/>
  <c r="F57" i="24"/>
  <c r="E57" i="24"/>
  <c r="I56" i="24"/>
  <c r="H56" i="24"/>
  <c r="G56" i="24"/>
  <c r="F56" i="24"/>
  <c r="E56" i="24"/>
  <c r="I55" i="24"/>
  <c r="H55" i="24"/>
  <c r="G55" i="24"/>
  <c r="F55" i="24"/>
  <c r="E55" i="24"/>
  <c r="I52" i="24"/>
  <c r="H52" i="24"/>
  <c r="G52" i="24"/>
  <c r="F52" i="24"/>
  <c r="E52" i="24"/>
  <c r="I50" i="24"/>
  <c r="H50" i="24"/>
  <c r="G50" i="24"/>
  <c r="F50" i="24"/>
  <c r="E50" i="24"/>
  <c r="I49" i="24"/>
  <c r="H49" i="24"/>
  <c r="G49" i="24"/>
  <c r="F49" i="24"/>
  <c r="E49" i="24"/>
  <c r="I47" i="24"/>
  <c r="H47" i="24"/>
  <c r="G47" i="24"/>
  <c r="F47" i="24"/>
  <c r="E47" i="24"/>
  <c r="I41" i="24"/>
  <c r="H41" i="24"/>
  <c r="G41" i="24"/>
  <c r="F41" i="24"/>
  <c r="E41" i="24"/>
  <c r="I37" i="24"/>
  <c r="H37" i="24"/>
  <c r="G37" i="24"/>
  <c r="F37" i="24"/>
  <c r="E37" i="24"/>
  <c r="I35" i="24"/>
  <c r="H35" i="24"/>
  <c r="G35" i="24"/>
  <c r="F35" i="24"/>
  <c r="E35" i="24"/>
  <c r="I30" i="24"/>
  <c r="H30" i="24"/>
  <c r="G30" i="24"/>
  <c r="F30" i="24"/>
  <c r="E30" i="24"/>
  <c r="I29" i="24"/>
  <c r="H29" i="24"/>
  <c r="G29" i="24"/>
  <c r="F29" i="24"/>
  <c r="E29" i="24"/>
  <c r="I27" i="24"/>
  <c r="G27" i="24"/>
  <c r="E27" i="24"/>
  <c r="I26" i="24"/>
  <c r="H26" i="24"/>
  <c r="G26" i="24"/>
  <c r="F26" i="24"/>
  <c r="E26" i="24"/>
  <c r="I25" i="24"/>
  <c r="H25" i="24"/>
  <c r="G25" i="24"/>
  <c r="F25" i="24"/>
  <c r="E25" i="24"/>
  <c r="I24" i="24"/>
  <c r="H24" i="24"/>
  <c r="G24" i="24"/>
  <c r="F24" i="24"/>
  <c r="E24" i="24"/>
  <c r="I21" i="24"/>
  <c r="H21" i="24"/>
  <c r="G21" i="24"/>
  <c r="F21" i="24"/>
  <c r="E21" i="24"/>
  <c r="I19" i="24"/>
  <c r="H19" i="24"/>
  <c r="G19" i="24"/>
  <c r="F19" i="24"/>
  <c r="E19" i="24"/>
  <c r="I18" i="24"/>
  <c r="H18" i="24"/>
  <c r="G18" i="24"/>
  <c r="F18" i="24"/>
  <c r="E18" i="24"/>
  <c r="I17" i="24"/>
  <c r="H17" i="24"/>
  <c r="G17" i="24"/>
  <c r="F17" i="24"/>
  <c r="E17" i="24"/>
  <c r="I16" i="24"/>
  <c r="H16" i="24"/>
  <c r="G16" i="24"/>
  <c r="F16" i="24"/>
  <c r="E16" i="24"/>
  <c r="F7" i="24"/>
  <c r="I9" i="24"/>
  <c r="I8" i="24"/>
  <c r="H8" i="24"/>
  <c r="G8" i="24"/>
  <c r="F8" i="24"/>
  <c r="E8" i="24"/>
  <c r="I7" i="24"/>
  <c r="H7" i="24"/>
  <c r="G7" i="24"/>
  <c r="E7" i="24"/>
  <c r="I6" i="24"/>
  <c r="J72" i="24" s="1"/>
  <c r="H6" i="24"/>
  <c r="I72" i="24" s="1"/>
  <c r="G6" i="24"/>
  <c r="H72" i="24" s="1"/>
  <c r="F6" i="24"/>
  <c r="G72" i="24" s="1"/>
  <c r="E6" i="24"/>
  <c r="B59" i="24"/>
  <c r="A59" i="24"/>
  <c r="B58" i="24"/>
  <c r="A58" i="24"/>
  <c r="B57" i="24"/>
  <c r="A57" i="24"/>
  <c r="B56" i="24"/>
  <c r="A56" i="24"/>
  <c r="B55" i="24"/>
  <c r="A55" i="24"/>
  <c r="B54" i="24"/>
  <c r="A54" i="24"/>
  <c r="B53" i="24"/>
  <c r="A53" i="24"/>
  <c r="B52" i="24"/>
  <c r="A52" i="24"/>
  <c r="B51" i="24"/>
  <c r="A51" i="24"/>
  <c r="B50" i="24"/>
  <c r="A50" i="24"/>
  <c r="B49" i="24"/>
  <c r="A49" i="24"/>
  <c r="B48" i="24"/>
  <c r="A48" i="24"/>
  <c r="B47" i="24"/>
  <c r="A47" i="24"/>
  <c r="B46" i="24"/>
  <c r="A46" i="24"/>
  <c r="B45" i="24"/>
  <c r="A45" i="24"/>
  <c r="B44" i="24"/>
  <c r="A44" i="24"/>
  <c r="B43" i="24"/>
  <c r="A43" i="24"/>
  <c r="B42" i="24"/>
  <c r="A42" i="24"/>
  <c r="B41" i="24"/>
  <c r="A41" i="24"/>
  <c r="B40" i="24"/>
  <c r="A40" i="24"/>
  <c r="B39" i="24"/>
  <c r="A39" i="24"/>
  <c r="B38" i="24"/>
  <c r="A38" i="24"/>
  <c r="B37" i="24"/>
  <c r="A37" i="24"/>
  <c r="B36" i="24"/>
  <c r="A36" i="24"/>
  <c r="B35" i="24"/>
  <c r="A35" i="24"/>
  <c r="B34" i="24"/>
  <c r="A34" i="24"/>
  <c r="B33" i="24"/>
  <c r="A33" i="24"/>
  <c r="B32" i="24"/>
  <c r="A32" i="24"/>
  <c r="B31" i="24"/>
  <c r="A31" i="24"/>
  <c r="B30" i="24"/>
  <c r="A30" i="24"/>
  <c r="B29" i="24"/>
  <c r="A29" i="24"/>
  <c r="B28" i="24"/>
  <c r="A28" i="24"/>
  <c r="B27" i="24"/>
  <c r="A27" i="24"/>
  <c r="B26" i="24"/>
  <c r="A26" i="24"/>
  <c r="B25" i="24"/>
  <c r="A25" i="24"/>
  <c r="B24" i="24"/>
  <c r="A24" i="24"/>
  <c r="B23" i="24"/>
  <c r="A23" i="24"/>
  <c r="B22" i="24"/>
  <c r="A22" i="24"/>
  <c r="B21" i="24"/>
  <c r="A21" i="24"/>
  <c r="B19" i="24"/>
  <c r="A19" i="24"/>
  <c r="B18" i="24"/>
  <c r="A18" i="24"/>
  <c r="B17" i="24"/>
  <c r="A17" i="24"/>
  <c r="B16" i="24"/>
  <c r="A16" i="24"/>
  <c r="B14" i="24"/>
  <c r="A14" i="24"/>
  <c r="B13" i="24"/>
  <c r="A13" i="24"/>
  <c r="B10" i="24"/>
  <c r="A10" i="24"/>
  <c r="B9" i="24"/>
  <c r="A9" i="24"/>
  <c r="B8" i="24"/>
  <c r="A8" i="24"/>
  <c r="B7" i="24"/>
  <c r="A7" i="24"/>
  <c r="B6" i="24"/>
  <c r="A6" i="24"/>
  <c r="I5" i="24"/>
  <c r="H5" i="24"/>
  <c r="G5" i="24"/>
  <c r="F5" i="24"/>
  <c r="E5" i="24"/>
  <c r="B5" i="24"/>
  <c r="A5" i="24"/>
  <c r="I4" i="24"/>
  <c r="H4" i="24"/>
  <c r="G4" i="24"/>
  <c r="F4" i="24"/>
  <c r="E4" i="24"/>
  <c r="B4" i="24"/>
  <c r="A4" i="24"/>
  <c r="I3" i="24"/>
  <c r="H3" i="24"/>
  <c r="G3" i="24"/>
  <c r="F3" i="24"/>
  <c r="E3" i="24"/>
  <c r="B3" i="24"/>
  <c r="A3" i="24"/>
  <c r="I2" i="24"/>
  <c r="H2" i="24"/>
  <c r="G2" i="24"/>
  <c r="F2" i="24"/>
  <c r="E2" i="24"/>
  <c r="B2" i="24"/>
  <c r="A2" i="24"/>
  <c r="I1" i="24"/>
  <c r="H1" i="24"/>
  <c r="H70" i="24" s="1"/>
  <c r="H89" i="24" s="1"/>
  <c r="H121" i="24" s="1"/>
  <c r="G1" i="24"/>
  <c r="G70" i="24" s="1"/>
  <c r="G89" i="24" s="1"/>
  <c r="G121" i="24" s="1"/>
  <c r="F1" i="24"/>
  <c r="F70" i="24" s="1"/>
  <c r="F89" i="24" s="1"/>
  <c r="F121" i="24" s="1"/>
  <c r="E1" i="24"/>
  <c r="G23" i="17"/>
  <c r="G46" i="3" s="1"/>
  <c r="G26" i="14"/>
  <c r="E39" i="24"/>
  <c r="H14" i="9"/>
  <c r="H34" i="3" s="1"/>
  <c r="H34" i="24" s="1"/>
  <c r="H33" i="24"/>
  <c r="H32" i="24"/>
  <c r="G10" i="24"/>
  <c r="H77" i="24" s="1"/>
  <c r="F10" i="24"/>
  <c r="G77" i="24" s="1"/>
  <c r="F26" i="12"/>
  <c r="F38" i="3" s="1"/>
  <c r="F38" i="24" s="1"/>
  <c r="I10" i="24"/>
  <c r="J77" i="24" s="1"/>
  <c r="H10" i="24"/>
  <c r="I77" i="24" s="1"/>
  <c r="E10" i="24"/>
  <c r="F77" i="24" s="1"/>
  <c r="P14" i="24"/>
  <c r="L14" i="24"/>
  <c r="Q14" i="3"/>
  <c r="J14" i="24"/>
  <c r="H27" i="24"/>
  <c r="K9" i="24"/>
  <c r="H23" i="17"/>
  <c r="I26" i="14"/>
  <c r="I40" i="3" s="1"/>
  <c r="I40" i="24" s="1"/>
  <c r="H26" i="14"/>
  <c r="I14" i="9"/>
  <c r="I34" i="3" s="1"/>
  <c r="I34" i="24" s="1"/>
  <c r="H26" i="12"/>
  <c r="G26" i="12"/>
  <c r="G38" i="3" s="1"/>
  <c r="I23" i="17"/>
  <c r="J26" i="14"/>
  <c r="J40" i="3" s="1"/>
  <c r="J14" i="9"/>
  <c r="J34" i="3" s="1"/>
  <c r="J34" i="24"/>
  <c r="I26" i="12"/>
  <c r="J23" i="17"/>
  <c r="K26" i="14"/>
  <c r="K40" i="3" s="1"/>
  <c r="K40" i="24" s="1"/>
  <c r="K14" i="9"/>
  <c r="K34" i="3" s="1"/>
  <c r="K34" i="24" s="1"/>
  <c r="J26" i="12"/>
  <c r="K23" i="17"/>
  <c r="K46" i="3" s="1"/>
  <c r="K46" i="24" s="1"/>
  <c r="L26" i="14"/>
  <c r="L14" i="9"/>
  <c r="L34" i="3" s="1"/>
  <c r="L34" i="24" s="1"/>
  <c r="K26" i="12"/>
  <c r="L23" i="17"/>
  <c r="M26" i="14"/>
  <c r="M14" i="9"/>
  <c r="M34" i="3" s="1"/>
  <c r="L26" i="12"/>
  <c r="M23" i="17"/>
  <c r="N26" i="14"/>
  <c r="N40" i="3" s="1"/>
  <c r="N40" i="24" s="1"/>
  <c r="N14" i="9"/>
  <c r="N34" i="3" s="1"/>
  <c r="N34" i="24" s="1"/>
  <c r="M26" i="12"/>
  <c r="N23" i="17"/>
  <c r="P26" i="14"/>
  <c r="O26" i="14"/>
  <c r="O40" i="3" s="1"/>
  <c r="O40" i="24" s="1"/>
  <c r="O14" i="9"/>
  <c r="O34" i="3" s="1"/>
  <c r="O34" i="24" s="1"/>
  <c r="P14" i="9"/>
  <c r="N26" i="12"/>
  <c r="O23" i="17"/>
  <c r="P23" i="17"/>
  <c r="O26" i="12"/>
  <c r="P26" i="12"/>
  <c r="E122" i="24"/>
  <c r="H28" i="24" l="1"/>
  <c r="L28" i="24"/>
  <c r="F28" i="24"/>
  <c r="P28" i="24"/>
  <c r="I23" i="3"/>
  <c r="I60" i="3" s="1"/>
  <c r="F72" i="24"/>
  <c r="F91" i="24" s="1"/>
  <c r="F123" i="24" s="1"/>
  <c r="E72" i="24"/>
  <c r="F76" i="24"/>
  <c r="F97" i="24" s="1"/>
  <c r="F128" i="24" s="1"/>
  <c r="H84" i="24"/>
  <c r="H101" i="24" s="1"/>
  <c r="H132" i="24" s="1"/>
  <c r="I91" i="24"/>
  <c r="I123" i="24" s="1"/>
  <c r="G126" i="24"/>
  <c r="G73" i="24"/>
  <c r="G92" i="24" s="1"/>
  <c r="G124" i="24" s="1"/>
  <c r="E91" i="24"/>
  <c r="E123" i="24" s="1"/>
  <c r="J91" i="24"/>
  <c r="J123" i="24" s="1"/>
  <c r="H126" i="24"/>
  <c r="H73" i="24"/>
  <c r="H92" i="24" s="1"/>
  <c r="H124" i="24" s="1"/>
  <c r="N126" i="24"/>
  <c r="N73" i="24"/>
  <c r="N92" i="24" s="1"/>
  <c r="N124" i="24" s="1"/>
  <c r="J126" i="24"/>
  <c r="J73" i="24"/>
  <c r="J92" i="24" s="1"/>
  <c r="J124" i="24" s="1"/>
  <c r="O91" i="24"/>
  <c r="O123" i="24" s="1"/>
  <c r="K91" i="24"/>
  <c r="K123" i="24" s="1"/>
  <c r="K126" i="24"/>
  <c r="K73" i="24"/>
  <c r="K92" i="24" s="1"/>
  <c r="K124" i="24" s="1"/>
  <c r="P91" i="24"/>
  <c r="P123" i="24" s="1"/>
  <c r="L91" i="24"/>
  <c r="L123" i="24" s="1"/>
  <c r="G91" i="24"/>
  <c r="G123" i="24" s="1"/>
  <c r="E126" i="24"/>
  <c r="E73" i="24"/>
  <c r="E92" i="24" s="1"/>
  <c r="I126" i="24"/>
  <c r="I73" i="24"/>
  <c r="M126" i="24"/>
  <c r="M73" i="24"/>
  <c r="N91" i="24"/>
  <c r="N123" i="24" s="1"/>
  <c r="P126" i="24"/>
  <c r="P73" i="24"/>
  <c r="O126" i="24"/>
  <c r="O73" i="24"/>
  <c r="O92" i="24" s="1"/>
  <c r="O124" i="24" s="1"/>
  <c r="H91" i="24"/>
  <c r="H123" i="24" s="1"/>
  <c r="F126" i="24"/>
  <c r="F73" i="24"/>
  <c r="L126" i="24"/>
  <c r="L73" i="24"/>
  <c r="M91" i="24"/>
  <c r="M123" i="24" s="1"/>
  <c r="E22" i="3"/>
  <c r="F22" i="3"/>
  <c r="L22" i="3"/>
  <c r="L22" i="24" s="1"/>
  <c r="H125" i="24"/>
  <c r="J53" i="3"/>
  <c r="J53" i="24" s="1"/>
  <c r="M53" i="3"/>
  <c r="M53" i="24" s="1"/>
  <c r="P53" i="3"/>
  <c r="P53" i="24" s="1"/>
  <c r="N53" i="3"/>
  <c r="N53" i="24" s="1"/>
  <c r="M51" i="3"/>
  <c r="M51" i="24" s="1"/>
  <c r="N51" i="3"/>
  <c r="N51" i="24" s="1"/>
  <c r="O51" i="3"/>
  <c r="O51" i="24" s="1"/>
  <c r="F51" i="3"/>
  <c r="F51" i="24" s="1"/>
  <c r="L51" i="3"/>
  <c r="L51" i="24" s="1"/>
  <c r="L48" i="3"/>
  <c r="L48" i="24" s="1"/>
  <c r="O48" i="3"/>
  <c r="O48" i="24" s="1"/>
  <c r="P48" i="3"/>
  <c r="P48" i="24" s="1"/>
  <c r="G48" i="3"/>
  <c r="G48" i="24" s="1"/>
  <c r="J48" i="3"/>
  <c r="J48" i="24" s="1"/>
  <c r="H48" i="3"/>
  <c r="H48" i="24" s="1"/>
  <c r="K48" i="3"/>
  <c r="K48" i="24" s="1"/>
  <c r="N48" i="3"/>
  <c r="O46" i="3"/>
  <c r="O46" i="24" s="1"/>
  <c r="N46" i="3"/>
  <c r="N46" i="24" s="1"/>
  <c r="M46" i="3"/>
  <c r="M46" i="24" s="1"/>
  <c r="I46" i="3"/>
  <c r="H46" i="3"/>
  <c r="H46" i="24" s="1"/>
  <c r="P46" i="3"/>
  <c r="P46" i="24" s="1"/>
  <c r="L46" i="3"/>
  <c r="L46" i="24" s="1"/>
  <c r="J46" i="3"/>
  <c r="J46" i="24" s="1"/>
  <c r="F46" i="3"/>
  <c r="F46" i="24" s="1"/>
  <c r="J45" i="3"/>
  <c r="J45" i="24" s="1"/>
  <c r="M45" i="3"/>
  <c r="M45" i="24" s="1"/>
  <c r="P45" i="3"/>
  <c r="P45" i="24" s="1"/>
  <c r="K45" i="3"/>
  <c r="K45" i="24" s="1"/>
  <c r="N45" i="3"/>
  <c r="N45" i="24" s="1"/>
  <c r="H45" i="3"/>
  <c r="H45" i="24" s="1"/>
  <c r="E45" i="3"/>
  <c r="E45" i="24" s="1"/>
  <c r="H44" i="3"/>
  <c r="H44" i="24" s="1"/>
  <c r="O44" i="3"/>
  <c r="O44" i="24" s="1"/>
  <c r="F44" i="3"/>
  <c r="F44" i="24" s="1"/>
  <c r="J44" i="3"/>
  <c r="J44" i="24" s="1"/>
  <c r="M44" i="3"/>
  <c r="M44" i="24" s="1"/>
  <c r="K44" i="3"/>
  <c r="K44" i="24" s="1"/>
  <c r="N44" i="3"/>
  <c r="N44" i="24" s="1"/>
  <c r="F43" i="3"/>
  <c r="F43" i="24" s="1"/>
  <c r="G16" i="15"/>
  <c r="G42" i="3" s="1"/>
  <c r="G42" i="24" s="1"/>
  <c r="G40" i="3"/>
  <c r="G40" i="24" s="1"/>
  <c r="P40" i="3"/>
  <c r="P40" i="24" s="1"/>
  <c r="M40" i="3"/>
  <c r="M40" i="24" s="1"/>
  <c r="L40" i="3"/>
  <c r="L40" i="24" s="1"/>
  <c r="F40" i="3"/>
  <c r="F40" i="24" s="1"/>
  <c r="H40" i="3"/>
  <c r="H40" i="24" s="1"/>
  <c r="I39" i="3"/>
  <c r="I39" i="24" s="1"/>
  <c r="J39" i="3"/>
  <c r="J39" i="24" s="1"/>
  <c r="F39" i="3"/>
  <c r="F39" i="24" s="1"/>
  <c r="L39" i="3"/>
  <c r="L39" i="24" s="1"/>
  <c r="P39" i="3"/>
  <c r="P39" i="24" s="1"/>
  <c r="O38" i="3"/>
  <c r="O38" i="24" s="1"/>
  <c r="N38" i="3"/>
  <c r="N38" i="24" s="1"/>
  <c r="I38" i="3"/>
  <c r="I38" i="24" s="1"/>
  <c r="M38" i="3"/>
  <c r="M38" i="24" s="1"/>
  <c r="L38" i="3"/>
  <c r="L38" i="24" s="1"/>
  <c r="K38" i="3"/>
  <c r="J38" i="3"/>
  <c r="J38" i="24" s="1"/>
  <c r="P38" i="3"/>
  <c r="P38" i="24" s="1"/>
  <c r="H38" i="3"/>
  <c r="H38" i="24" s="1"/>
  <c r="M36" i="3"/>
  <c r="M36" i="24" s="1"/>
  <c r="E36" i="3"/>
  <c r="K36" i="3"/>
  <c r="P36" i="3"/>
  <c r="P36" i="24" s="1"/>
  <c r="L36" i="24"/>
  <c r="L36" i="3"/>
  <c r="O36" i="3"/>
  <c r="O36" i="24" s="1"/>
  <c r="P34" i="3"/>
  <c r="P34" i="24" s="1"/>
  <c r="F34" i="3"/>
  <c r="P33" i="3"/>
  <c r="P33" i="24" s="1"/>
  <c r="K33" i="3"/>
  <c r="E33" i="24"/>
  <c r="E33" i="3"/>
  <c r="L33" i="3"/>
  <c r="L33" i="24" s="1"/>
  <c r="I33" i="3"/>
  <c r="I33" i="24" s="1"/>
  <c r="O33" i="3"/>
  <c r="O33" i="24" s="1"/>
  <c r="K32" i="3"/>
  <c r="K32" i="24" s="1"/>
  <c r="P32" i="3"/>
  <c r="P32" i="24" s="1"/>
  <c r="G32" i="3"/>
  <c r="G32" i="24" s="1"/>
  <c r="O32" i="3"/>
  <c r="O32" i="24" s="1"/>
  <c r="L32" i="3"/>
  <c r="L32" i="24" s="1"/>
  <c r="L31" i="3"/>
  <c r="L31" i="24" s="1"/>
  <c r="M31" i="3"/>
  <c r="M31" i="24" s="1"/>
  <c r="P31" i="3"/>
  <c r="P31" i="24" s="1"/>
  <c r="N31" i="3"/>
  <c r="N31" i="24" s="1"/>
  <c r="I31" i="3"/>
  <c r="I31" i="24" s="1"/>
  <c r="E28" i="3"/>
  <c r="O28" i="3"/>
  <c r="I28" i="3"/>
  <c r="G28" i="3"/>
  <c r="J28" i="3"/>
  <c r="M28" i="3"/>
  <c r="K28" i="3"/>
  <c r="N28" i="3"/>
  <c r="E13" i="24"/>
  <c r="E80" i="24" s="1"/>
  <c r="E99" i="24" s="1"/>
  <c r="E130" i="24" s="1"/>
  <c r="E125" i="24"/>
  <c r="K10" i="3"/>
  <c r="K10" i="24" s="1"/>
  <c r="L77" i="24" s="1"/>
  <c r="J22" i="3"/>
  <c r="N22" i="3"/>
  <c r="M10" i="3"/>
  <c r="M10" i="24" s="1"/>
  <c r="N77" i="24" s="1"/>
  <c r="G22" i="3"/>
  <c r="H13" i="3"/>
  <c r="H22" i="3" s="1"/>
  <c r="P13" i="3"/>
  <c r="P22" i="3" s="1"/>
  <c r="M84" i="24"/>
  <c r="M101" i="24" s="1"/>
  <c r="M132" i="24" s="1"/>
  <c r="M13" i="3"/>
  <c r="J84" i="24"/>
  <c r="J101" i="24" s="1"/>
  <c r="J132" i="24" s="1"/>
  <c r="O13" i="3"/>
  <c r="O22" i="3" s="1"/>
  <c r="M125" i="24"/>
  <c r="F84" i="24"/>
  <c r="F101" i="24" s="1"/>
  <c r="F132" i="24" s="1"/>
  <c r="I70" i="24"/>
  <c r="I89" i="24" s="1"/>
  <c r="I121" i="24" s="1"/>
  <c r="K78" i="24"/>
  <c r="K98" i="24" s="1"/>
  <c r="K129" i="24" s="1"/>
  <c r="P78" i="24"/>
  <c r="P98" i="24" s="1"/>
  <c r="P129" i="24" s="1"/>
  <c r="K84" i="24"/>
  <c r="K101" i="24" s="1"/>
  <c r="K132" i="24" s="1"/>
  <c r="M70" i="24"/>
  <c r="M89" i="24" s="1"/>
  <c r="M121" i="24" s="1"/>
  <c r="L84" i="24"/>
  <c r="L101" i="24" s="1"/>
  <c r="L132" i="24" s="1"/>
  <c r="N84" i="24"/>
  <c r="N101" i="24" s="1"/>
  <c r="N132" i="24" s="1"/>
  <c r="P125" i="24"/>
  <c r="P84" i="24"/>
  <c r="P101" i="24" s="1"/>
  <c r="P132" i="24" s="1"/>
  <c r="L78" i="24"/>
  <c r="L98" i="24" s="1"/>
  <c r="L129" i="24" s="1"/>
  <c r="J78" i="24"/>
  <c r="J98" i="24" s="1"/>
  <c r="J129" i="24" s="1"/>
  <c r="K125" i="24"/>
  <c r="H78" i="24"/>
  <c r="H98" i="24" s="1"/>
  <c r="H129" i="24" s="1"/>
  <c r="F27" i="24"/>
  <c r="F78" i="24" s="1"/>
  <c r="F98" i="24" s="1"/>
  <c r="F129" i="24" s="1"/>
  <c r="L76" i="24"/>
  <c r="E84" i="24"/>
  <c r="E101" i="24" s="1"/>
  <c r="E132" i="24" s="1"/>
  <c r="K70" i="24"/>
  <c r="K89" i="24" s="1"/>
  <c r="K121" i="24" s="1"/>
  <c r="G78" i="24"/>
  <c r="G98" i="24" s="1"/>
  <c r="G129" i="24" s="1"/>
  <c r="G84" i="24"/>
  <c r="G101" i="24" s="1"/>
  <c r="G132" i="24" s="1"/>
  <c r="O84" i="24"/>
  <c r="O101" i="24" s="1"/>
  <c r="O132" i="24" s="1"/>
  <c r="M78" i="24"/>
  <c r="M98" i="24" s="1"/>
  <c r="M129" i="24" s="1"/>
  <c r="K76" i="24"/>
  <c r="K97" i="24" s="1"/>
  <c r="K128" i="24" s="1"/>
  <c r="J13" i="24"/>
  <c r="J80" i="24" s="1"/>
  <c r="J99" i="24" s="1"/>
  <c r="J130" i="24" s="1"/>
  <c r="K13" i="24"/>
  <c r="K80" i="24" s="1"/>
  <c r="K99" i="24" s="1"/>
  <c r="K130" i="24" s="1"/>
  <c r="J33" i="24"/>
  <c r="F36" i="24"/>
  <c r="G45" i="24"/>
  <c r="G31" i="24"/>
  <c r="O76" i="24"/>
  <c r="O97" i="24" s="1"/>
  <c r="O128" i="24" s="1"/>
  <c r="O70" i="24"/>
  <c r="O89" i="24" s="1"/>
  <c r="O121" i="24" s="1"/>
  <c r="I78" i="24"/>
  <c r="I98" i="24" s="1"/>
  <c r="I129" i="24" s="1"/>
  <c r="E124" i="24"/>
  <c r="P76" i="24"/>
  <c r="P97" i="24" s="1"/>
  <c r="P128" i="24" s="1"/>
  <c r="J76" i="24"/>
  <c r="J97" i="24" s="1"/>
  <c r="O78" i="24"/>
  <c r="O98" i="24" s="1"/>
  <c r="O129" i="24" s="1"/>
  <c r="N78" i="24"/>
  <c r="N98" i="24" s="1"/>
  <c r="N129" i="24" s="1"/>
  <c r="N70" i="24"/>
  <c r="N89" i="24" s="1"/>
  <c r="N121" i="24" s="1"/>
  <c r="L10" i="24"/>
  <c r="M77" i="24" s="1"/>
  <c r="Q10" i="3"/>
  <c r="H76" i="24"/>
  <c r="H97" i="24" s="1"/>
  <c r="H128" i="24" s="1"/>
  <c r="I76" i="24"/>
  <c r="I97" i="24" s="1"/>
  <c r="I128" i="24" s="1"/>
  <c r="N76" i="24"/>
  <c r="F125" i="24"/>
  <c r="N125" i="24"/>
  <c r="I84" i="24"/>
  <c r="I101" i="24" s="1"/>
  <c r="I132" i="24" s="1"/>
  <c r="M76" i="24"/>
  <c r="F22" i="24"/>
  <c r="I125" i="24"/>
  <c r="P92" i="24"/>
  <c r="P124" i="24" s="1"/>
  <c r="M92" i="24"/>
  <c r="M124" i="24" s="1"/>
  <c r="J51" i="24"/>
  <c r="F13" i="24"/>
  <c r="F80" i="24" s="1"/>
  <c r="F99" i="24" s="1"/>
  <c r="F130" i="24" s="1"/>
  <c r="P22" i="24"/>
  <c r="G13" i="24"/>
  <c r="G80" i="24" s="1"/>
  <c r="G99" i="24" s="1"/>
  <c r="G130" i="24" s="1"/>
  <c r="G125" i="24"/>
  <c r="J125" i="24"/>
  <c r="O125" i="24"/>
  <c r="L125" i="24"/>
  <c r="I92" i="24"/>
  <c r="I124" i="24" s="1"/>
  <c r="L92" i="24"/>
  <c r="L124" i="24" s="1"/>
  <c r="F92" i="24"/>
  <c r="F124" i="24" s="1"/>
  <c r="L13" i="24"/>
  <c r="L80" i="24" s="1"/>
  <c r="L99" i="24" s="1"/>
  <c r="L130" i="24" s="1"/>
  <c r="N13" i="24"/>
  <c r="N80" i="24" s="1"/>
  <c r="N99" i="24" s="1"/>
  <c r="N130" i="24" s="1"/>
  <c r="I13" i="24"/>
  <c r="I80" i="24" s="1"/>
  <c r="I99" i="24" s="1"/>
  <c r="I130" i="24" s="1"/>
  <c r="Q9" i="3"/>
  <c r="G76" i="24"/>
  <c r="G97" i="24" s="1"/>
  <c r="G128" i="24" s="1"/>
  <c r="E78" i="24"/>
  <c r="E98" i="24" s="1"/>
  <c r="E129" i="24" s="1"/>
  <c r="E76" i="24"/>
  <c r="E97" i="24" s="1"/>
  <c r="E128" i="24" s="1"/>
  <c r="G38" i="24"/>
  <c r="M34" i="24"/>
  <c r="J40" i="24"/>
  <c r="G46" i="24"/>
  <c r="H15" i="13"/>
  <c r="H39" i="3" s="1"/>
  <c r="G15" i="20"/>
  <c r="G43" i="3" s="1"/>
  <c r="E70" i="24"/>
  <c r="E89" i="24" s="1"/>
  <c r="E121" i="24" s="1"/>
  <c r="F62" i="3" l="1"/>
  <c r="F63" i="3" s="1"/>
  <c r="Q48" i="3"/>
  <c r="Q31" i="3"/>
  <c r="K28" i="24"/>
  <c r="I28" i="24"/>
  <c r="M28" i="24"/>
  <c r="O28" i="24"/>
  <c r="J28" i="24"/>
  <c r="E28" i="24"/>
  <c r="E82" i="24" s="1"/>
  <c r="E100" i="24" s="1"/>
  <c r="E131" i="24" s="1"/>
  <c r="E62" i="3"/>
  <c r="N28" i="24"/>
  <c r="G28" i="24"/>
  <c r="G62" i="3"/>
  <c r="G63" i="3" s="1"/>
  <c r="H23" i="3"/>
  <c r="H60" i="3" s="1"/>
  <c r="J23" i="3"/>
  <c r="J60" i="3" s="1"/>
  <c r="L23" i="3"/>
  <c r="L60" i="3" s="1"/>
  <c r="G23" i="3"/>
  <c r="G23" i="24" s="1"/>
  <c r="F23" i="3"/>
  <c r="F60" i="3" s="1"/>
  <c r="O23" i="3"/>
  <c r="O60" i="3" s="1"/>
  <c r="P23" i="3"/>
  <c r="P60" i="3" s="1"/>
  <c r="N23" i="3"/>
  <c r="N60" i="3" s="1"/>
  <c r="E22" i="24"/>
  <c r="F83" i="24"/>
  <c r="M22" i="3"/>
  <c r="Q36" i="3"/>
  <c r="E23" i="3"/>
  <c r="Q51" i="3"/>
  <c r="Q45" i="3"/>
  <c r="K22" i="3"/>
  <c r="K36" i="24"/>
  <c r="N48" i="24"/>
  <c r="Q53" i="3"/>
  <c r="Q44" i="3"/>
  <c r="Q34" i="3"/>
  <c r="E54" i="3"/>
  <c r="Q33" i="3"/>
  <c r="H82" i="24"/>
  <c r="Q46" i="3"/>
  <c r="L82" i="24"/>
  <c r="I46" i="24"/>
  <c r="I82" i="24" s="1"/>
  <c r="H16" i="15"/>
  <c r="H42" i="3" s="1"/>
  <c r="G83" i="24"/>
  <c r="Q40" i="3"/>
  <c r="J82" i="24"/>
  <c r="Q38" i="3"/>
  <c r="K38" i="24"/>
  <c r="K82" i="24" s="1"/>
  <c r="N82" i="24"/>
  <c r="E36" i="24"/>
  <c r="F34" i="24"/>
  <c r="F82" i="24" s="1"/>
  <c r="F54" i="3"/>
  <c r="F61" i="3" s="1"/>
  <c r="P82" i="24"/>
  <c r="K33" i="24"/>
  <c r="O82" i="24"/>
  <c r="Q32" i="3"/>
  <c r="J4" i="27" s="1"/>
  <c r="K22" i="24"/>
  <c r="Q13" i="3"/>
  <c r="G22" i="24"/>
  <c r="Q28" i="3"/>
  <c r="M82" i="24"/>
  <c r="O22" i="24"/>
  <c r="H22" i="24"/>
  <c r="N97" i="24"/>
  <c r="N128" i="24" s="1"/>
  <c r="J23" i="24"/>
  <c r="L97" i="24"/>
  <c r="L128" i="24" s="1"/>
  <c r="O13" i="24"/>
  <c r="O80" i="24" s="1"/>
  <c r="O99" i="24" s="1"/>
  <c r="O130" i="24" s="1"/>
  <c r="P13" i="24"/>
  <c r="P80" i="24" s="1"/>
  <c r="P99" i="24" s="1"/>
  <c r="P130" i="24" s="1"/>
  <c r="H13" i="24"/>
  <c r="H80" i="24" s="1"/>
  <c r="H99" i="24" s="1"/>
  <c r="H130" i="24" s="1"/>
  <c r="M97" i="24"/>
  <c r="M128" i="24" s="1"/>
  <c r="M13" i="24"/>
  <c r="M80" i="24" s="1"/>
  <c r="M99" i="24" s="1"/>
  <c r="M130" i="24" s="1"/>
  <c r="J22" i="24"/>
  <c r="O23" i="24"/>
  <c r="I23" i="24"/>
  <c r="F23" i="24"/>
  <c r="I22" i="24"/>
  <c r="N22" i="24"/>
  <c r="H15" i="20"/>
  <c r="G43" i="24"/>
  <c r="H83" i="24" s="1"/>
  <c r="H39" i="24"/>
  <c r="J128" i="24"/>
  <c r="G82" i="24"/>
  <c r="N15" i="13"/>
  <c r="N39" i="3" s="1"/>
  <c r="K15" i="13"/>
  <c r="N23" i="24" l="1"/>
  <c r="P23" i="24"/>
  <c r="Q22" i="3"/>
  <c r="M22" i="24"/>
  <c r="L23" i="24"/>
  <c r="G60" i="3"/>
  <c r="G54" i="3"/>
  <c r="G61" i="3" s="1"/>
  <c r="H100" i="24"/>
  <c r="H131" i="24" s="1"/>
  <c r="E63" i="3"/>
  <c r="K23" i="3"/>
  <c r="M23" i="3"/>
  <c r="E59" i="3"/>
  <c r="E59" i="24" s="1"/>
  <c r="E61" i="3"/>
  <c r="E23" i="24"/>
  <c r="E60" i="3"/>
  <c r="E54" i="24"/>
  <c r="F100" i="24"/>
  <c r="F131" i="24" s="1"/>
  <c r="F138" i="24" s="1"/>
  <c r="E115" i="24"/>
  <c r="E116" i="24" s="1"/>
  <c r="F90" i="24" s="1"/>
  <c r="E138" i="24"/>
  <c r="G100" i="24"/>
  <c r="G115" i="24" s="1"/>
  <c r="H43" i="3"/>
  <c r="H43" i="24" s="1"/>
  <c r="I83" i="24" s="1"/>
  <c r="I100" i="24" s="1"/>
  <c r="I131" i="24" s="1"/>
  <c r="H42" i="24"/>
  <c r="I16" i="15"/>
  <c r="I42" i="3" s="1"/>
  <c r="F59" i="3"/>
  <c r="F59" i="24" s="1"/>
  <c r="K39" i="3"/>
  <c r="H23" i="24"/>
  <c r="F54" i="24"/>
  <c r="N39" i="24"/>
  <c r="Q39" i="3"/>
  <c r="I15" i="20"/>
  <c r="I43" i="3" s="1"/>
  <c r="Q23" i="3" l="1"/>
  <c r="Q60" i="3" s="1"/>
  <c r="J5" i="27" s="1"/>
  <c r="G54" i="24"/>
  <c r="H115" i="24"/>
  <c r="G59" i="3"/>
  <c r="G59" i="24" s="1"/>
  <c r="I62" i="3"/>
  <c r="I63" i="3" s="1"/>
  <c r="H54" i="3"/>
  <c r="H61" i="3" s="1"/>
  <c r="H62" i="3"/>
  <c r="H63" i="3" s="1"/>
  <c r="M60" i="3"/>
  <c r="M23" i="24"/>
  <c r="K60" i="3"/>
  <c r="K23" i="24"/>
  <c r="F115" i="24"/>
  <c r="G131" i="24"/>
  <c r="G138" i="24" s="1"/>
  <c r="I42" i="24"/>
  <c r="I54" i="3"/>
  <c r="I61" i="3" s="1"/>
  <c r="J16" i="15"/>
  <c r="J42" i="3" s="1"/>
  <c r="K39" i="24"/>
  <c r="I115" i="24"/>
  <c r="E139" i="24"/>
  <c r="H138" i="24"/>
  <c r="I43" i="24"/>
  <c r="J83" i="24" s="1"/>
  <c r="J100" i="24" s="1"/>
  <c r="J15" i="20"/>
  <c r="J43" i="3" s="1"/>
  <c r="I138" i="24"/>
  <c r="H59" i="3" l="1"/>
  <c r="H59" i="24" s="1"/>
  <c r="H54" i="24"/>
  <c r="J62" i="3"/>
  <c r="J63" i="3" s="1"/>
  <c r="J42" i="24"/>
  <c r="J54" i="3"/>
  <c r="J61" i="3" s="1"/>
  <c r="K16" i="15"/>
  <c r="I59" i="3"/>
  <c r="F122" i="24"/>
  <c r="F116" i="24"/>
  <c r="G90" i="24" s="1"/>
  <c r="I54" i="24"/>
  <c r="J131" i="24"/>
  <c r="J115" i="24"/>
  <c r="J43" i="24"/>
  <c r="K83" i="24" s="1"/>
  <c r="K100" i="24" s="1"/>
  <c r="K15" i="20"/>
  <c r="K43" i="3" s="1"/>
  <c r="K42" i="3" l="1"/>
  <c r="K62" i="3" s="1"/>
  <c r="L16" i="15"/>
  <c r="J59" i="3"/>
  <c r="J59" i="24" s="1"/>
  <c r="F139" i="24"/>
  <c r="L15" i="20"/>
  <c r="L43" i="3" s="1"/>
  <c r="K43" i="24"/>
  <c r="J54" i="24"/>
  <c r="K131" i="24"/>
  <c r="K115" i="24"/>
  <c r="J138" i="24"/>
  <c r="I59" i="24"/>
  <c r="K63" i="3" l="1"/>
  <c r="L83" i="24"/>
  <c r="L100" i="24" s="1"/>
  <c r="L115" i="24" s="1"/>
  <c r="L42" i="3"/>
  <c r="K54" i="3"/>
  <c r="K61" i="3" s="1"/>
  <c r="K42" i="24"/>
  <c r="M16" i="15"/>
  <c r="G122" i="24"/>
  <c r="G116" i="24"/>
  <c r="K138" i="24"/>
  <c r="L43" i="24"/>
  <c r="M15" i="20"/>
  <c r="M43" i="3" s="1"/>
  <c r="L54" i="3" l="1"/>
  <c r="L61" i="3" s="1"/>
  <c r="L62" i="3"/>
  <c r="K54" i="24"/>
  <c r="M83" i="24"/>
  <c r="M100" i="24" s="1"/>
  <c r="M131" i="24" s="1"/>
  <c r="L42" i="24"/>
  <c r="L131" i="24"/>
  <c r="M42" i="3"/>
  <c r="K59" i="3"/>
  <c r="K59" i="24" s="1"/>
  <c r="N16" i="15"/>
  <c r="N42" i="3" s="1"/>
  <c r="G139" i="24"/>
  <c r="H90" i="24"/>
  <c r="M43" i="24"/>
  <c r="N15" i="20"/>
  <c r="N43" i="3" s="1"/>
  <c r="L54" i="24" l="1"/>
  <c r="L59" i="3"/>
  <c r="L59" i="24" s="1"/>
  <c r="N62" i="3"/>
  <c r="N63" i="3" s="1"/>
  <c r="M54" i="3"/>
  <c r="M61" i="3" s="1"/>
  <c r="M62" i="3"/>
  <c r="M63" i="3" s="1"/>
  <c r="L63" i="3"/>
  <c r="M115" i="24"/>
  <c r="M42" i="24"/>
  <c r="N83" i="24"/>
  <c r="N100" i="24" s="1"/>
  <c r="N131" i="24" s="1"/>
  <c r="L138" i="24"/>
  <c r="P16" i="15"/>
  <c r="O16" i="15"/>
  <c r="N42" i="24"/>
  <c r="N54" i="3"/>
  <c r="N61" i="3" s="1"/>
  <c r="H116" i="24"/>
  <c r="H122" i="24"/>
  <c r="N43" i="24"/>
  <c r="O83" i="24" s="1"/>
  <c r="O100" i="24" s="1"/>
  <c r="P15" i="20"/>
  <c r="P43" i="3" s="1"/>
  <c r="O15" i="20"/>
  <c r="O43" i="3" s="1"/>
  <c r="M138" i="24"/>
  <c r="M54" i="24" l="1"/>
  <c r="M59" i="3"/>
  <c r="M59" i="24" s="1"/>
  <c r="N115" i="24"/>
  <c r="Q43" i="3"/>
  <c r="O42" i="3"/>
  <c r="P42" i="3"/>
  <c r="P62" i="3" s="1"/>
  <c r="P63" i="3" s="1"/>
  <c r="N59" i="3"/>
  <c r="N59" i="24" s="1"/>
  <c r="H139" i="24"/>
  <c r="I90" i="24"/>
  <c r="O115" i="24"/>
  <c r="O131" i="24"/>
  <c r="O43" i="24"/>
  <c r="N54" i="24"/>
  <c r="P43" i="24"/>
  <c r="N138" i="24"/>
  <c r="O54" i="3" l="1"/>
  <c r="O61" i="3" s="1"/>
  <c r="O62" i="3"/>
  <c r="O42" i="24"/>
  <c r="P83" i="24" s="1"/>
  <c r="P100" i="24" s="1"/>
  <c r="P115" i="24" s="1"/>
  <c r="P54" i="3"/>
  <c r="Q42" i="3"/>
  <c r="P42" i="24"/>
  <c r="I116" i="24"/>
  <c r="I122" i="24"/>
  <c r="O138" i="24"/>
  <c r="O54" i="24" l="1"/>
  <c r="O59" i="3"/>
  <c r="O59" i="24" s="1"/>
  <c r="O63" i="3"/>
  <c r="Q63" i="3" s="1"/>
  <c r="Q62" i="3"/>
  <c r="P54" i="24"/>
  <c r="P61" i="3"/>
  <c r="Q54" i="3"/>
  <c r="Q61" i="3" s="1"/>
  <c r="J6" i="27" s="1"/>
  <c r="P59" i="3"/>
  <c r="P59" i="24" s="1"/>
  <c r="P131" i="24"/>
  <c r="J90" i="24"/>
  <c r="I139" i="24"/>
  <c r="Q59" i="3" l="1"/>
  <c r="P138" i="24"/>
  <c r="J116" i="24"/>
  <c r="J122" i="24"/>
  <c r="K90" i="24" l="1"/>
  <c r="J139" i="24"/>
  <c r="K116" i="24" l="1"/>
  <c r="K122" i="24"/>
  <c r="L90" i="24" l="1"/>
  <c r="K139" i="24"/>
  <c r="L116" i="24" l="1"/>
  <c r="L122" i="24"/>
  <c r="M90" i="24" l="1"/>
  <c r="L139" i="24"/>
  <c r="M116" i="24" l="1"/>
  <c r="M122" i="24"/>
  <c r="M139" i="24" l="1"/>
  <c r="N90" i="24"/>
  <c r="N116" i="24" l="1"/>
  <c r="N122" i="24"/>
  <c r="N139" i="24" l="1"/>
  <c r="O90" i="24"/>
  <c r="O116" i="24" l="1"/>
  <c r="O122" i="24"/>
  <c r="O139" i="24" l="1"/>
  <c r="P90" i="24"/>
  <c r="P116" i="24" l="1"/>
  <c r="P139" i="24" s="1"/>
  <c r="P122" i="24"/>
</calcChain>
</file>

<file path=xl/sharedStrings.xml><?xml version="1.0" encoding="utf-8"?>
<sst xmlns="http://schemas.openxmlformats.org/spreadsheetml/2006/main" count="620" uniqueCount="241">
  <si>
    <t>ｺｰﾄﾞ</t>
  </si>
  <si>
    <t xml:space="preserve">科目名              </t>
  </si>
  <si>
    <t xml:space="preserve">法定福利費          </t>
  </si>
  <si>
    <t>計</t>
    <rPh sb="0" eb="1">
      <t>ケイ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</si>
  <si>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</si>
  <si>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</si>
  <si>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</si>
  <si>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</si>
  <si>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</si>
  <si>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</si>
  <si>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</si>
  <si>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</si>
  <si>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</si>
  <si>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</si>
  <si>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</si>
  <si>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</si>
  <si>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別シートで予測</t>
    <rPh sb="0" eb="1">
      <t>ベツ</t>
    </rPh>
    <rPh sb="5" eb="7">
      <t>ヨソク</t>
    </rPh>
    <phoneticPr fontId="3"/>
  </si>
  <si>
    <t>売上原価</t>
    <rPh sb="0" eb="2">
      <t>ウリアゲ</t>
    </rPh>
    <rPh sb="2" eb="4">
      <t>ゲンカ</t>
    </rPh>
    <phoneticPr fontId="3"/>
  </si>
  <si>
    <t>計算値</t>
    <rPh sb="0" eb="3">
      <t>ケイサンチ</t>
    </rPh>
    <phoneticPr fontId="3"/>
  </si>
  <si>
    <t>派遣社員</t>
    <rPh sb="0" eb="2">
      <t>ハケン</t>
    </rPh>
    <rPh sb="2" eb="4">
      <t>シャイン</t>
    </rPh>
    <phoneticPr fontId="3"/>
  </si>
  <si>
    <t>人数</t>
    <rPh sb="0" eb="2">
      <t>ニンズウ</t>
    </rPh>
    <phoneticPr fontId="3"/>
  </si>
  <si>
    <t>原価要員数</t>
    <rPh sb="0" eb="2">
      <t>ゲンカ</t>
    </rPh>
    <rPh sb="2" eb="4">
      <t>ヨウイン</t>
    </rPh>
    <rPh sb="4" eb="5">
      <t>スウ</t>
    </rPh>
    <phoneticPr fontId="3"/>
  </si>
  <si>
    <t>販管要員数</t>
    <rPh sb="0" eb="2">
      <t>ハンカン</t>
    </rPh>
    <rPh sb="2" eb="5">
      <t>ヨウインスウ</t>
    </rPh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</si>
  <si>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</si>
  <si>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</si>
  <si>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名刺</t>
    <rPh sb="0" eb="2">
      <t>メイシ</t>
    </rPh>
    <phoneticPr fontId="3"/>
  </si>
  <si>
    <t>総計</t>
    <rPh sb="0" eb="2">
      <t>ソウケイ</t>
    </rPh>
    <phoneticPr fontId="3"/>
  </si>
  <si>
    <t>書類保管</t>
    <rPh sb="0" eb="2">
      <t>ショルイ</t>
    </rPh>
    <rPh sb="2" eb="4">
      <t>ホカン</t>
    </rPh>
    <phoneticPr fontId="3"/>
  </si>
  <si>
    <t>役員賠償責任</t>
  </si>
  <si>
    <t>任意労災保険</t>
    <rPh sb="0" eb="2">
      <t>ニンイ</t>
    </rPh>
    <rPh sb="2" eb="4">
      <t>ロウサイ</t>
    </rPh>
    <rPh sb="4" eb="6">
      <t>ホケン</t>
    </rPh>
    <phoneticPr fontId="3"/>
  </si>
  <si>
    <t>共益費</t>
    <rPh sb="0" eb="3">
      <t>キョウエキヒ</t>
    </rPh>
    <phoneticPr fontId="3"/>
  </si>
  <si>
    <t xml:space="preserve">オフィス清掃費 </t>
  </si>
  <si>
    <t>オフィス修繕費等</t>
    <rPh sb="4" eb="7">
      <t>シュウゼンヒ</t>
    </rPh>
    <rPh sb="7" eb="8">
      <t>トウ</t>
    </rPh>
    <phoneticPr fontId="3"/>
  </si>
  <si>
    <t>建物</t>
    <rPh sb="0" eb="2">
      <t>タテモノ</t>
    </rPh>
    <phoneticPr fontId="3"/>
  </si>
  <si>
    <t>工具</t>
    <rPh sb="0" eb="2">
      <t>コウグ</t>
    </rPh>
    <phoneticPr fontId="3"/>
  </si>
  <si>
    <t>ソフトウェア</t>
    <phoneticPr fontId="3"/>
  </si>
  <si>
    <t>計</t>
    <rPh sb="0" eb="1">
      <t>ケイ</t>
    </rPh>
    <phoneticPr fontId="3"/>
  </si>
  <si>
    <t xml:space="preserve">切手代  </t>
  </si>
  <si>
    <t>固定電話</t>
  </si>
  <si>
    <t>弁護士報酬</t>
  </si>
  <si>
    <t>司法書士報酬</t>
  </si>
  <si>
    <t>社労士報酬</t>
  </si>
  <si>
    <t>税理士報酬</t>
  </si>
  <si>
    <t>日経新聞</t>
    <rPh sb="0" eb="2">
      <t>ニッケイ</t>
    </rPh>
    <rPh sb="2" eb="4">
      <t>シンブン</t>
    </rPh>
    <phoneticPr fontId="3"/>
  </si>
  <si>
    <t>見込みシートへ</t>
    <rPh sb="0" eb="2">
      <t>ミコ</t>
    </rPh>
    <phoneticPr fontId="3"/>
  </si>
  <si>
    <t>見込み作成シートと連動している</t>
    <rPh sb="0" eb="2">
      <t>ミコ</t>
    </rPh>
    <rPh sb="3" eb="5">
      <t>サクセイ</t>
    </rPh>
    <rPh sb="9" eb="11">
      <t>レンドウ</t>
    </rPh>
    <phoneticPr fontId="3"/>
  </si>
  <si>
    <t>消費税の乗数</t>
    <rPh sb="0" eb="3">
      <t>ショウヒゼイ</t>
    </rPh>
    <rPh sb="4" eb="6">
      <t>ジョウスウ</t>
    </rPh>
    <phoneticPr fontId="3"/>
  </si>
  <si>
    <t>入金</t>
    <rPh sb="0" eb="2">
      <t>ニュウキン</t>
    </rPh>
    <phoneticPr fontId="3"/>
  </si>
  <si>
    <t>売掛金・雑収入の回収</t>
    <rPh sb="0" eb="2">
      <t>ウリカケ</t>
    </rPh>
    <rPh sb="2" eb="3">
      <t>キン</t>
    </rPh>
    <rPh sb="4" eb="7">
      <t>ザツシュウニュウ</t>
    </rPh>
    <rPh sb="8" eb="10">
      <t>カイシュウ</t>
    </rPh>
    <phoneticPr fontId="3"/>
  </si>
  <si>
    <t>出金</t>
    <rPh sb="0" eb="2">
      <t>シュッキン</t>
    </rPh>
    <phoneticPr fontId="3"/>
  </si>
  <si>
    <t>原価経費</t>
    <rPh sb="0" eb="2">
      <t>ゲンカ</t>
    </rPh>
    <rPh sb="2" eb="4">
      <t>ケイヒ</t>
    </rPh>
    <phoneticPr fontId="3"/>
  </si>
  <si>
    <t>原価労務費</t>
    <rPh sb="0" eb="2">
      <t>ゲンカ</t>
    </rPh>
    <rPh sb="2" eb="5">
      <t>ロウムヒ</t>
    </rPh>
    <phoneticPr fontId="3"/>
  </si>
  <si>
    <t>販管労務費</t>
    <rPh sb="0" eb="2">
      <t>ハンカン</t>
    </rPh>
    <rPh sb="2" eb="5">
      <t>ロウムヒ</t>
    </rPh>
    <phoneticPr fontId="3"/>
  </si>
  <si>
    <t>原価労務費当月払</t>
    <rPh sb="0" eb="2">
      <t>ゲンカ</t>
    </rPh>
    <rPh sb="2" eb="5">
      <t>ロウムヒ</t>
    </rPh>
    <rPh sb="5" eb="7">
      <t>トウゲツ</t>
    </rPh>
    <rPh sb="7" eb="8">
      <t>バラ</t>
    </rPh>
    <phoneticPr fontId="3"/>
  </si>
  <si>
    <t>原価労務費翌月払</t>
    <rPh sb="0" eb="2">
      <t>ゲンカ</t>
    </rPh>
    <rPh sb="2" eb="5">
      <t>ロウムヒ</t>
    </rPh>
    <rPh sb="5" eb="7">
      <t>ヨクゲツ</t>
    </rPh>
    <rPh sb="7" eb="8">
      <t>バラ</t>
    </rPh>
    <phoneticPr fontId="3"/>
  </si>
  <si>
    <t>原価経費当月払</t>
    <rPh sb="0" eb="2">
      <t>ゲンカ</t>
    </rPh>
    <rPh sb="2" eb="4">
      <t>ケイヒ</t>
    </rPh>
    <rPh sb="4" eb="6">
      <t>トウゲツ</t>
    </rPh>
    <rPh sb="6" eb="7">
      <t>バラ</t>
    </rPh>
    <phoneticPr fontId="3"/>
  </si>
  <si>
    <t>販管労務費当月払</t>
    <rPh sb="0" eb="2">
      <t>ハンカン</t>
    </rPh>
    <rPh sb="2" eb="5">
      <t>ロウムヒ</t>
    </rPh>
    <rPh sb="5" eb="7">
      <t>トウゲツ</t>
    </rPh>
    <rPh sb="7" eb="8">
      <t>バライ</t>
    </rPh>
    <phoneticPr fontId="3"/>
  </si>
  <si>
    <t>販管経費当月払</t>
    <rPh sb="0" eb="2">
      <t>ハンカン</t>
    </rPh>
    <rPh sb="2" eb="4">
      <t>ケイヒ</t>
    </rPh>
    <rPh sb="4" eb="6">
      <t>トウゲツ</t>
    </rPh>
    <rPh sb="6" eb="7">
      <t>バラ</t>
    </rPh>
    <phoneticPr fontId="3"/>
  </si>
  <si>
    <t>販管経費翌月払</t>
    <rPh sb="0" eb="2">
      <t>ハンカン</t>
    </rPh>
    <rPh sb="2" eb="4">
      <t>ケイヒ</t>
    </rPh>
    <rPh sb="4" eb="6">
      <t>ヨクゲツ</t>
    </rPh>
    <rPh sb="6" eb="7">
      <t>バラ</t>
    </rPh>
    <phoneticPr fontId="3"/>
  </si>
  <si>
    <t>当月払</t>
    <rPh sb="0" eb="2">
      <t>トウゲツ</t>
    </rPh>
    <rPh sb="2" eb="3">
      <t>バラ</t>
    </rPh>
    <phoneticPr fontId="3"/>
  </si>
  <si>
    <t>翌月払</t>
    <rPh sb="0" eb="2">
      <t>ヨクゲツ</t>
    </rPh>
    <rPh sb="2" eb="3">
      <t>バラ</t>
    </rPh>
    <phoneticPr fontId="3"/>
  </si>
  <si>
    <t>販管経費</t>
    <rPh sb="0" eb="2">
      <t>ハンカン</t>
    </rPh>
    <rPh sb="2" eb="4">
      <t>ケイヒ</t>
    </rPh>
    <phoneticPr fontId="3"/>
  </si>
  <si>
    <t>その他支出</t>
    <rPh sb="2" eb="3">
      <t>ホカ</t>
    </rPh>
    <rPh sb="3" eb="5">
      <t>シシュツ</t>
    </rPh>
    <phoneticPr fontId="3"/>
  </si>
  <si>
    <t>法人税支払</t>
    <rPh sb="0" eb="3">
      <t>ホウジンゼイ</t>
    </rPh>
    <rPh sb="3" eb="5">
      <t>シハライ</t>
    </rPh>
    <phoneticPr fontId="3"/>
  </si>
  <si>
    <t>消費税支払</t>
    <rPh sb="0" eb="3">
      <t>ショウヒゼイ</t>
    </rPh>
    <rPh sb="3" eb="5">
      <t>シハライ</t>
    </rPh>
    <phoneticPr fontId="3"/>
  </si>
  <si>
    <t>労働保険（1/3）</t>
    <rPh sb="0" eb="2">
      <t>ロウドウ</t>
    </rPh>
    <rPh sb="2" eb="4">
      <t>ホケン</t>
    </rPh>
    <phoneticPr fontId="3"/>
  </si>
  <si>
    <t>その他</t>
    <rPh sb="2" eb="3">
      <t>ホカ</t>
    </rPh>
    <phoneticPr fontId="3"/>
  </si>
  <si>
    <t>期初現金残高</t>
    <rPh sb="0" eb="2">
      <t>キショ</t>
    </rPh>
    <rPh sb="2" eb="4">
      <t>ゲンキン</t>
    </rPh>
    <rPh sb="4" eb="6">
      <t>ザンダカ</t>
    </rPh>
    <phoneticPr fontId="3"/>
  </si>
  <si>
    <t>期末現金残高</t>
    <rPh sb="0" eb="2">
      <t>キマツ</t>
    </rPh>
    <rPh sb="2" eb="4">
      <t>ゲンキン</t>
    </rPh>
    <rPh sb="4" eb="6">
      <t>ザンダカ</t>
    </rPh>
    <phoneticPr fontId="3"/>
  </si>
  <si>
    <t>①　請求管理表案件のみ</t>
    <rPh sb="2" eb="4">
      <t>セイキュウ</t>
    </rPh>
    <rPh sb="4" eb="6">
      <t>カンリ</t>
    </rPh>
    <rPh sb="6" eb="7">
      <t>ヒョウ</t>
    </rPh>
    <rPh sb="7" eb="9">
      <t>アンケン</t>
    </rPh>
    <phoneticPr fontId="3"/>
  </si>
  <si>
    <t>雑収入</t>
    <rPh sb="0" eb="3">
      <t>ザツシュウニュウ</t>
    </rPh>
    <phoneticPr fontId="3"/>
  </si>
  <si>
    <t>③　可能性案件からの入金</t>
    <rPh sb="2" eb="5">
      <t>カノウセイ</t>
    </rPh>
    <rPh sb="5" eb="7">
      <t>アンケン</t>
    </rPh>
    <rPh sb="10" eb="12">
      <t>ニュウキン</t>
    </rPh>
    <phoneticPr fontId="3"/>
  </si>
  <si>
    <t>②　未確定案件からの入金</t>
    <rPh sb="2" eb="5">
      <t>ミカクテイ</t>
    </rPh>
    <rPh sb="5" eb="7">
      <t>アンケン</t>
    </rPh>
    <rPh sb="10" eb="12">
      <t>ニュウキン</t>
    </rPh>
    <phoneticPr fontId="3"/>
  </si>
  <si>
    <t>(単位：千円）</t>
    <rPh sb="1" eb="3">
      <t>タンイ</t>
    </rPh>
    <rPh sb="4" eb="6">
      <t>センエン</t>
    </rPh>
    <phoneticPr fontId="3"/>
  </si>
  <si>
    <t>配当</t>
    <rPh sb="0" eb="2">
      <t>ハイトウ</t>
    </rPh>
    <phoneticPr fontId="3"/>
  </si>
  <si>
    <t>(資本的支出）</t>
    <rPh sb="1" eb="4">
      <t>シホンテキ</t>
    </rPh>
    <rPh sb="4" eb="6">
      <t>シシュツ</t>
    </rPh>
    <phoneticPr fontId="3"/>
  </si>
  <si>
    <t>(税金・社保等）</t>
    <rPh sb="1" eb="3">
      <t>ゼイキン</t>
    </rPh>
    <rPh sb="4" eb="6">
      <t>シャホ</t>
    </rPh>
    <rPh sb="6" eb="7">
      <t>トウ</t>
    </rPh>
    <phoneticPr fontId="3"/>
  </si>
  <si>
    <t>資本的支出</t>
    <rPh sb="0" eb="3">
      <t>シホンテキ</t>
    </rPh>
    <rPh sb="3" eb="5">
      <t>シシュツ</t>
    </rPh>
    <phoneticPr fontId="3"/>
  </si>
  <si>
    <t>税金・社保等</t>
    <rPh sb="0" eb="2">
      <t>ゼイキン</t>
    </rPh>
    <rPh sb="3" eb="5">
      <t>シャホ</t>
    </rPh>
    <rPh sb="5" eb="6">
      <t>トウ</t>
    </rPh>
    <phoneticPr fontId="3"/>
  </si>
  <si>
    <t>消費税率</t>
    <rPh sb="0" eb="3">
      <t>ショウヒゼイ</t>
    </rPh>
    <rPh sb="3" eb="4">
      <t>リツ</t>
    </rPh>
    <phoneticPr fontId="3"/>
  </si>
  <si>
    <t>入金とりまとめ</t>
    <rPh sb="0" eb="2">
      <t>ニュウキン</t>
    </rPh>
    <phoneticPr fontId="3"/>
  </si>
  <si>
    <t>出金とりまとめ</t>
    <rPh sb="0" eb="2">
      <t>シュッキン</t>
    </rPh>
    <phoneticPr fontId="3"/>
  </si>
  <si>
    <t>期末賞与分保険料</t>
    <rPh sb="0" eb="2">
      <t>キマツ</t>
    </rPh>
    <rPh sb="2" eb="4">
      <t>ショウヨ</t>
    </rPh>
    <rPh sb="4" eb="5">
      <t>ブン</t>
    </rPh>
    <rPh sb="5" eb="8">
      <t>ホケンリョウ</t>
    </rPh>
    <phoneticPr fontId="3"/>
  </si>
  <si>
    <t>給与手当(役員報酬除く）</t>
    <rPh sb="5" eb="7">
      <t>ヤクイン</t>
    </rPh>
    <rPh sb="7" eb="9">
      <t>ホウシュウ</t>
    </rPh>
    <rPh sb="9" eb="10">
      <t>ノゾ</t>
    </rPh>
    <phoneticPr fontId="3"/>
  </si>
  <si>
    <t>3月</t>
    <phoneticPr fontId="3"/>
  </si>
  <si>
    <t>借入</t>
    <rPh sb="0" eb="2">
      <t>カリイ</t>
    </rPh>
    <phoneticPr fontId="3"/>
  </si>
  <si>
    <t>（借入金返済）</t>
    <rPh sb="1" eb="3">
      <t>カリイレ</t>
    </rPh>
    <rPh sb="3" eb="4">
      <t>キン</t>
    </rPh>
    <rPh sb="4" eb="6">
      <t>ヘンサイ</t>
    </rPh>
    <phoneticPr fontId="3"/>
  </si>
  <si>
    <t>借入返済</t>
    <rPh sb="0" eb="2">
      <t>カリイ</t>
    </rPh>
    <rPh sb="2" eb="4">
      <t>ヘンサイ</t>
    </rPh>
    <phoneticPr fontId="3"/>
  </si>
  <si>
    <t>忘年会</t>
  </si>
  <si>
    <t>総額の推定(宮田さん）</t>
    <rPh sb="0" eb="2">
      <t>ソウガク</t>
    </rPh>
    <rPh sb="3" eb="5">
      <t>スイテイ</t>
    </rPh>
    <rPh sb="6" eb="8">
      <t>ミヤタ</t>
    </rPh>
    <phoneticPr fontId="3"/>
  </si>
  <si>
    <t>FY17</t>
    <phoneticPr fontId="3"/>
  </si>
  <si>
    <t>翌期消費税（1/4）</t>
    <rPh sb="0" eb="1">
      <t>ヨク</t>
    </rPh>
    <rPh sb="1" eb="2">
      <t>キ</t>
    </rPh>
    <rPh sb="2" eb="4">
      <t>ショウヒ</t>
    </rPh>
    <rPh sb="4" eb="5">
      <t>ゼイ</t>
    </rPh>
    <phoneticPr fontId="3"/>
  </si>
  <si>
    <t>接待交際費(原)</t>
    <rPh sb="0" eb="2">
      <t>セッタイ</t>
    </rPh>
    <rPh sb="2" eb="5">
      <t>コウサイヒ</t>
    </rPh>
    <phoneticPr fontId="3"/>
  </si>
  <si>
    <t>A社</t>
    <rPh sb="1" eb="2">
      <t>シャ</t>
    </rPh>
    <phoneticPr fontId="3"/>
  </si>
  <si>
    <t>B社</t>
    <rPh sb="1" eb="2">
      <t>シャ</t>
    </rPh>
    <phoneticPr fontId="3"/>
  </si>
  <si>
    <t>C社</t>
    <rPh sb="1" eb="2">
      <t>シャ</t>
    </rPh>
    <phoneticPr fontId="3"/>
  </si>
  <si>
    <t>【プロジェクトＡ】</t>
    <phoneticPr fontId="3"/>
  </si>
  <si>
    <t>あ</t>
    <phoneticPr fontId="3"/>
  </si>
  <si>
    <t>い</t>
    <phoneticPr fontId="3"/>
  </si>
  <si>
    <t>う</t>
    <phoneticPr fontId="3"/>
  </si>
  <si>
    <t>え</t>
    <phoneticPr fontId="3"/>
  </si>
  <si>
    <t>お</t>
    <phoneticPr fontId="3"/>
  </si>
  <si>
    <t>か</t>
    <phoneticPr fontId="3"/>
  </si>
  <si>
    <t>き</t>
    <phoneticPr fontId="3"/>
  </si>
  <si>
    <t>く</t>
    <phoneticPr fontId="3"/>
  </si>
  <si>
    <t>【プロジェクトB】</t>
    <phoneticPr fontId="3"/>
  </si>
  <si>
    <t>ア</t>
    <phoneticPr fontId="3"/>
  </si>
  <si>
    <t>イ</t>
    <phoneticPr fontId="3"/>
  </si>
  <si>
    <t>ウ</t>
    <phoneticPr fontId="3"/>
  </si>
  <si>
    <t>ケ</t>
    <phoneticPr fontId="3"/>
  </si>
  <si>
    <t>エ</t>
    <phoneticPr fontId="3"/>
  </si>
  <si>
    <t>オ</t>
    <phoneticPr fontId="3"/>
  </si>
  <si>
    <t>カ</t>
    <phoneticPr fontId="3"/>
  </si>
  <si>
    <t>キ</t>
    <phoneticPr fontId="3"/>
  </si>
  <si>
    <t>ク</t>
    <phoneticPr fontId="3"/>
  </si>
  <si>
    <t>コ</t>
    <phoneticPr fontId="3"/>
  </si>
  <si>
    <t>サ</t>
    <phoneticPr fontId="3"/>
  </si>
  <si>
    <t>シ</t>
    <phoneticPr fontId="3"/>
  </si>
  <si>
    <t>ス</t>
    <phoneticPr fontId="3"/>
  </si>
  <si>
    <t>セ</t>
    <phoneticPr fontId="3"/>
  </si>
  <si>
    <t>ソ</t>
    <phoneticPr fontId="3"/>
  </si>
  <si>
    <t>【プロジェクトＣ】</t>
    <phoneticPr fontId="3"/>
  </si>
  <si>
    <t>健康診断</t>
    <rPh sb="0" eb="2">
      <t>ケンコウ</t>
    </rPh>
    <rPh sb="2" eb="4">
      <t>シンダン</t>
    </rPh>
    <phoneticPr fontId="3"/>
  </si>
  <si>
    <t>嗜好品</t>
    <rPh sb="0" eb="3">
      <t>シコウヒン</t>
    </rPh>
    <phoneticPr fontId="3"/>
  </si>
  <si>
    <t>事務機器</t>
    <phoneticPr fontId="3"/>
  </si>
  <si>
    <t>文房具</t>
    <rPh sb="0" eb="3">
      <t>ブンボウグ</t>
    </rPh>
    <phoneticPr fontId="3"/>
  </si>
  <si>
    <t>備品</t>
    <rPh sb="0" eb="2">
      <t>ビヒン</t>
    </rPh>
    <phoneticPr fontId="3"/>
  </si>
  <si>
    <t>複合機リース</t>
    <rPh sb="0" eb="3">
      <t>フクゴウキ</t>
    </rPh>
    <phoneticPr fontId="3"/>
  </si>
  <si>
    <t>オフィス賃借料</t>
    <phoneticPr fontId="3"/>
  </si>
  <si>
    <t>その他</t>
    <rPh sb="2" eb="3">
      <t>ホカ</t>
    </rPh>
    <phoneticPr fontId="3"/>
  </si>
  <si>
    <t>ソフト保守料</t>
    <rPh sb="3" eb="5">
      <t>ホシュ</t>
    </rPh>
    <rPh sb="5" eb="6">
      <t>リョウ</t>
    </rPh>
    <phoneticPr fontId="3"/>
  </si>
  <si>
    <t>Aさん</t>
    <phoneticPr fontId="3"/>
  </si>
  <si>
    <t>Bさん</t>
    <phoneticPr fontId="3"/>
  </si>
  <si>
    <t>Cさん</t>
    <phoneticPr fontId="3"/>
  </si>
  <si>
    <t>Dさん</t>
    <phoneticPr fontId="3"/>
  </si>
  <si>
    <t>A</t>
    <phoneticPr fontId="3"/>
  </si>
  <si>
    <t>B</t>
    <phoneticPr fontId="3"/>
  </si>
  <si>
    <t>C</t>
    <phoneticPr fontId="3"/>
  </si>
  <si>
    <t>インターネットバンク</t>
    <phoneticPr fontId="3"/>
  </si>
  <si>
    <t>会社案内</t>
    <rPh sb="0" eb="2">
      <t>カイシャ</t>
    </rPh>
    <rPh sb="2" eb="4">
      <t>アンナイ</t>
    </rPh>
    <phoneticPr fontId="3"/>
  </si>
  <si>
    <t>セミナー開催</t>
    <rPh sb="4" eb="6">
      <t>カイサイ</t>
    </rPh>
    <phoneticPr fontId="3"/>
  </si>
  <si>
    <t>A</t>
    <phoneticPr fontId="3"/>
  </si>
  <si>
    <t>A</t>
    <phoneticPr fontId="3"/>
  </si>
  <si>
    <t>A社</t>
    <rPh sb="1" eb="2">
      <t>シャ</t>
    </rPh>
    <phoneticPr fontId="3"/>
  </si>
  <si>
    <t>入力方法</t>
    <rPh sb="0" eb="2">
      <t>ニュウリョク</t>
    </rPh>
    <rPh sb="2" eb="4">
      <t>ホウホウ</t>
    </rPh>
    <phoneticPr fontId="3"/>
  </si>
  <si>
    <t>本シートに直接入力</t>
    <rPh sb="0" eb="1">
      <t>ホン</t>
    </rPh>
    <rPh sb="5" eb="7">
      <t>チョクセツ</t>
    </rPh>
    <rPh sb="7" eb="9">
      <t>ニュウリョク</t>
    </rPh>
    <phoneticPr fontId="3"/>
  </si>
  <si>
    <t>単価など</t>
    <rPh sb="0" eb="2">
      <t>タンカ</t>
    </rPh>
    <phoneticPr fontId="3"/>
  </si>
  <si>
    <t>年度計</t>
    <rPh sb="0" eb="2">
      <t>ネンド</t>
    </rPh>
    <rPh sb="2" eb="3">
      <t>ケイ</t>
    </rPh>
    <phoneticPr fontId="3"/>
  </si>
  <si>
    <t>給与と右記レートから自動計算</t>
    <rPh sb="0" eb="2">
      <t>キュウヨ</t>
    </rPh>
    <rPh sb="3" eb="5">
      <t>ウキ</t>
    </rPh>
    <rPh sb="10" eb="12">
      <t>ジドウ</t>
    </rPh>
    <rPh sb="12" eb="14">
      <t>ケイサン</t>
    </rPh>
    <phoneticPr fontId="3"/>
  </si>
  <si>
    <t>要員数と右記単価から自動計算</t>
    <rPh sb="0" eb="2">
      <t>ヨウイン</t>
    </rPh>
    <rPh sb="2" eb="3">
      <t>スウ</t>
    </rPh>
    <rPh sb="4" eb="6">
      <t>ウキ</t>
    </rPh>
    <rPh sb="6" eb="8">
      <t>タンカ</t>
    </rPh>
    <rPh sb="10" eb="12">
      <t>ジドウ</t>
    </rPh>
    <rPh sb="12" eb="14">
      <t>ケイサン</t>
    </rPh>
    <phoneticPr fontId="3"/>
  </si>
  <si>
    <t>その他（原）</t>
    <rPh sb="2" eb="3">
      <t>ホカ</t>
    </rPh>
    <rPh sb="4" eb="5">
      <t>ゲン</t>
    </rPh>
    <phoneticPr fontId="3"/>
  </si>
  <si>
    <t>年度計</t>
    <rPh sb="0" eb="2">
      <t>ネンド</t>
    </rPh>
    <rPh sb="2" eb="3">
      <t>ケイ</t>
    </rPh>
    <phoneticPr fontId="3"/>
  </si>
  <si>
    <t>売上高</t>
    <phoneticPr fontId="3"/>
  </si>
  <si>
    <t>売上高総利益率</t>
    <rPh sb="3" eb="4">
      <t>ソウ</t>
    </rPh>
    <rPh sb="4" eb="6">
      <t>リエキ</t>
    </rPh>
    <rPh sb="6" eb="7">
      <t>リツ</t>
    </rPh>
    <phoneticPr fontId="3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</si>
  <si>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3"/>
  </si>
  <si>
    <t>計算値</t>
    <rPh sb="0" eb="3">
      <t>ケイサンチ</t>
    </rPh>
    <phoneticPr fontId="3"/>
  </si>
  <si>
    <t>売上高</t>
    <rPh sb="0" eb="2">
      <t>ウリアゲ</t>
    </rPh>
    <rPh sb="2" eb="3">
      <t>ダカ</t>
    </rPh>
    <phoneticPr fontId="3"/>
  </si>
  <si>
    <t>総利益率</t>
    <rPh sb="0" eb="1">
      <t>ソウ</t>
    </rPh>
    <rPh sb="1" eb="3">
      <t>リエキ</t>
    </rPh>
    <rPh sb="3" eb="4">
      <t>リツ</t>
    </rPh>
    <phoneticPr fontId="3"/>
  </si>
  <si>
    <t>営業利益率</t>
    <rPh sb="0" eb="2">
      <t>エイギョウ</t>
    </rPh>
    <rPh sb="2" eb="4">
      <t>リエキ</t>
    </rPh>
    <rPh sb="4" eb="5">
      <t>リツ</t>
    </rPh>
    <phoneticPr fontId="3"/>
  </si>
  <si>
    <t>総営業費用</t>
    <rPh sb="0" eb="1">
      <t>ソウ</t>
    </rPh>
    <rPh sb="1" eb="3">
      <t>エイギョウ</t>
    </rPh>
    <rPh sb="3" eb="5">
      <t>ヒヨウ</t>
    </rPh>
    <phoneticPr fontId="3"/>
  </si>
  <si>
    <t>総費用</t>
    <rPh sb="0" eb="3">
      <t>ソウヒヨウ</t>
    </rPh>
    <phoneticPr fontId="3"/>
  </si>
  <si>
    <t>雑収入の回収分</t>
    <rPh sb="0" eb="3">
      <t>ザツシュウニュウ</t>
    </rPh>
    <rPh sb="4" eb="6">
      <t>カイシュウ</t>
    </rPh>
    <rPh sb="6" eb="7">
      <t>ブン</t>
    </rPh>
    <phoneticPr fontId="3"/>
  </si>
  <si>
    <t>売掛金の入金</t>
    <rPh sb="0" eb="2">
      <t>ウリカケ</t>
    </rPh>
    <rPh sb="2" eb="3">
      <t>キン</t>
    </rPh>
    <rPh sb="4" eb="6">
      <t>ニュウキン</t>
    </rPh>
    <phoneticPr fontId="3"/>
  </si>
  <si>
    <t>昨期末の状況</t>
    <rPh sb="0" eb="1">
      <t>サク</t>
    </rPh>
    <rPh sb="1" eb="2">
      <t>キ</t>
    </rPh>
    <rPh sb="2" eb="3">
      <t>マツ</t>
    </rPh>
    <rPh sb="4" eb="6">
      <t>ジョウキョウ</t>
    </rPh>
    <phoneticPr fontId="3"/>
  </si>
  <si>
    <t>翌月入金予定の売掛金</t>
    <rPh sb="0" eb="2">
      <t>ヨクゲツ</t>
    </rPh>
    <rPh sb="2" eb="4">
      <t>ニュウキン</t>
    </rPh>
    <rPh sb="4" eb="6">
      <t>ヨテイ</t>
    </rPh>
    <rPh sb="7" eb="9">
      <t>ウリカケ</t>
    </rPh>
    <rPh sb="9" eb="10">
      <t>キン</t>
    </rPh>
    <phoneticPr fontId="3"/>
  </si>
  <si>
    <t>翌月支払予定の原価労務費</t>
    <rPh sb="0" eb="2">
      <t>ヨクゲツ</t>
    </rPh>
    <rPh sb="2" eb="4">
      <t>シハライ</t>
    </rPh>
    <rPh sb="4" eb="6">
      <t>ヨテイ</t>
    </rPh>
    <rPh sb="7" eb="9">
      <t>ゲンカ</t>
    </rPh>
    <rPh sb="9" eb="12">
      <t>ロウムヒ</t>
    </rPh>
    <phoneticPr fontId="3"/>
  </si>
  <si>
    <t>翌月支払予定の販管労務費</t>
    <rPh sb="0" eb="2">
      <t>ヨクゲツ</t>
    </rPh>
    <rPh sb="2" eb="4">
      <t>シハライ</t>
    </rPh>
    <rPh sb="4" eb="6">
      <t>ヨテイ</t>
    </rPh>
    <rPh sb="7" eb="9">
      <t>ハンカン</t>
    </rPh>
    <rPh sb="9" eb="12">
      <t>ロウムヒ</t>
    </rPh>
    <phoneticPr fontId="3"/>
  </si>
  <si>
    <t>翌月支払予定の原価経費</t>
    <rPh sb="0" eb="2">
      <t>ヨクゲツ</t>
    </rPh>
    <rPh sb="2" eb="4">
      <t>シハライ</t>
    </rPh>
    <rPh sb="4" eb="6">
      <t>ヨテイ</t>
    </rPh>
    <rPh sb="7" eb="9">
      <t>ゲンカ</t>
    </rPh>
    <rPh sb="9" eb="11">
      <t>ケイヒ</t>
    </rPh>
    <phoneticPr fontId="3"/>
  </si>
  <si>
    <t>翌月支払予定の販管経費</t>
    <phoneticPr fontId="3"/>
  </si>
  <si>
    <t>現預金残高</t>
    <rPh sb="0" eb="1">
      <t>ゲン</t>
    </rPh>
    <rPh sb="1" eb="3">
      <t>ヨキン</t>
    </rPh>
    <rPh sb="3" eb="5">
      <t>ザンダカ</t>
    </rPh>
    <phoneticPr fontId="3"/>
  </si>
  <si>
    <t>（借入）</t>
    <rPh sb="1" eb="3">
      <t>カリイレ</t>
    </rPh>
    <phoneticPr fontId="3"/>
  </si>
  <si>
    <t>A案件</t>
    <rPh sb="1" eb="3">
      <t>アンケン</t>
    </rPh>
    <phoneticPr fontId="3"/>
  </si>
  <si>
    <t>B案件</t>
    <rPh sb="1" eb="3">
      <t>アンケン</t>
    </rPh>
    <phoneticPr fontId="3"/>
  </si>
  <si>
    <t>入出金とりまとめ</t>
    <rPh sb="0" eb="3">
      <t>ニュウシュッキン</t>
    </rPh>
    <phoneticPr fontId="3"/>
  </si>
  <si>
    <t>借入れ金及び返済予定、資本的支出、税金等の入力</t>
    <rPh sb="0" eb="2">
      <t>カリイ</t>
    </rPh>
    <rPh sb="3" eb="4">
      <t>キン</t>
    </rPh>
    <rPh sb="4" eb="5">
      <t>オヨ</t>
    </rPh>
    <rPh sb="6" eb="8">
      <t>ヘンサイ</t>
    </rPh>
    <rPh sb="8" eb="10">
      <t>ヨテイ</t>
    </rPh>
    <rPh sb="11" eb="14">
      <t>シホンテキ</t>
    </rPh>
    <rPh sb="14" eb="16">
      <t>シシュツ</t>
    </rPh>
    <rPh sb="17" eb="19">
      <t>ゼイキン</t>
    </rPh>
    <rPh sb="19" eb="20">
      <t>トウ</t>
    </rPh>
    <rPh sb="21" eb="23">
      <t>ニュウリョク</t>
    </rPh>
    <phoneticPr fontId="3"/>
  </si>
  <si>
    <t>資金繰り予定表</t>
    <rPh sb="0" eb="2">
      <t>シキン</t>
    </rPh>
    <rPh sb="2" eb="3">
      <t>グ</t>
    </rPh>
    <rPh sb="4" eb="7">
      <t>ヨテイヒョウ</t>
    </rPh>
    <phoneticPr fontId="3"/>
  </si>
  <si>
    <t>売掛金</t>
    <rPh sb="0" eb="2">
      <t>ウリカケ</t>
    </rPh>
    <rPh sb="2" eb="3">
      <t>キン</t>
    </rPh>
    <phoneticPr fontId="3"/>
  </si>
  <si>
    <t>商品</t>
    <rPh sb="0" eb="2">
      <t>ショウヒン</t>
    </rPh>
    <phoneticPr fontId="3"/>
  </si>
  <si>
    <t>仕掛品</t>
    <rPh sb="0" eb="2">
      <t>シカカリ</t>
    </rPh>
    <rPh sb="2" eb="3">
      <t>ヒン</t>
    </rPh>
    <phoneticPr fontId="3"/>
  </si>
  <si>
    <t>買掛金</t>
    <rPh sb="0" eb="3">
      <t>カイカケキン</t>
    </rPh>
    <phoneticPr fontId="3"/>
  </si>
  <si>
    <t>未払金</t>
    <rPh sb="0" eb="2">
      <t>ミバライ</t>
    </rPh>
    <rPh sb="2" eb="3">
      <t>キン</t>
    </rPh>
    <phoneticPr fontId="3"/>
  </si>
  <si>
    <t>前受金</t>
    <rPh sb="0" eb="3">
      <t>マエウケキン</t>
    </rPh>
    <phoneticPr fontId="3"/>
  </si>
  <si>
    <t>指標</t>
    <rPh sb="0" eb="2">
      <t>シヒョウ</t>
    </rPh>
    <phoneticPr fontId="3"/>
  </si>
  <si>
    <t>数値</t>
    <rPh sb="0" eb="2">
      <t>スウチ</t>
    </rPh>
    <phoneticPr fontId="3"/>
  </si>
  <si>
    <t>原価経費翌月払</t>
    <rPh sb="0" eb="2">
      <t>ゲンカ</t>
    </rPh>
    <rPh sb="2" eb="4">
      <t>ケイヒ</t>
    </rPh>
    <rPh sb="4" eb="6">
      <t>ヨクゲツ</t>
    </rPh>
    <rPh sb="6" eb="7">
      <t>バラ</t>
    </rPh>
    <phoneticPr fontId="3"/>
  </si>
  <si>
    <t>販管労務費当月払</t>
    <rPh sb="0" eb="2">
      <t>ハンカン</t>
    </rPh>
    <rPh sb="2" eb="5">
      <t>ロウムヒ</t>
    </rPh>
    <rPh sb="5" eb="7">
      <t>トウゲツ</t>
    </rPh>
    <rPh sb="7" eb="8">
      <t>バラ</t>
    </rPh>
    <phoneticPr fontId="3"/>
  </si>
  <si>
    <t>販管労務費翌月払</t>
    <rPh sb="2" eb="5">
      <t>ロウムヒ</t>
    </rPh>
    <rPh sb="5" eb="7">
      <t>ヨクゲツ</t>
    </rPh>
    <rPh sb="7" eb="8">
      <t>バラ</t>
    </rPh>
    <phoneticPr fontId="3"/>
  </si>
  <si>
    <t>販管経費当月払</t>
    <rPh sb="2" eb="4">
      <t>ケイヒ</t>
    </rPh>
    <rPh sb="4" eb="6">
      <t>トウゲツ</t>
    </rPh>
    <rPh sb="6" eb="7">
      <t>バラ</t>
    </rPh>
    <phoneticPr fontId="3"/>
  </si>
  <si>
    <t>販管経費翌月払</t>
    <rPh sb="2" eb="4">
      <t>ケイヒ</t>
    </rPh>
    <rPh sb="4" eb="6">
      <t>ヨクゲツ</t>
    </rPh>
    <rPh sb="6" eb="7">
      <t>バラ</t>
    </rPh>
    <phoneticPr fontId="3"/>
  </si>
  <si>
    <t>当月入金</t>
    <rPh sb="0" eb="2">
      <t>トウゲツ</t>
    </rPh>
    <rPh sb="2" eb="4">
      <t>ニュウキン</t>
    </rPh>
    <phoneticPr fontId="3"/>
  </si>
  <si>
    <t>翌月入金</t>
    <rPh sb="0" eb="2">
      <t>ヨクゲツ</t>
    </rPh>
    <rPh sb="2" eb="4">
      <t>ニュウキン</t>
    </rPh>
    <phoneticPr fontId="3"/>
  </si>
  <si>
    <t>A部１課</t>
    <rPh sb="1" eb="2">
      <t>ブ</t>
    </rPh>
    <rPh sb="3" eb="4">
      <t>カ</t>
    </rPh>
    <phoneticPr fontId="3"/>
  </si>
  <si>
    <t>給与(原)</t>
    <phoneticPr fontId="3"/>
  </si>
  <si>
    <t>賞与(原)</t>
    <phoneticPr fontId="3"/>
  </si>
  <si>
    <t>法定福利費(原)</t>
    <phoneticPr fontId="3"/>
  </si>
  <si>
    <t>外注委託費(原)</t>
    <phoneticPr fontId="3"/>
  </si>
  <si>
    <t>賃借料(原)</t>
    <rPh sb="0" eb="3">
      <t>チンシャクリョウ</t>
    </rPh>
    <phoneticPr fontId="3"/>
  </si>
  <si>
    <t>保険料(原)</t>
    <phoneticPr fontId="3"/>
  </si>
  <si>
    <t>旅費交通費(原)</t>
    <phoneticPr fontId="3"/>
  </si>
  <si>
    <t>通信費(原)</t>
    <phoneticPr fontId="3"/>
  </si>
  <si>
    <t>消耗品費(原)</t>
    <phoneticPr fontId="3"/>
  </si>
  <si>
    <t>運送費(原)</t>
    <phoneticPr fontId="3"/>
  </si>
  <si>
    <t>会議費(原)</t>
    <phoneticPr fontId="3"/>
  </si>
  <si>
    <t>書籍代(原)</t>
    <phoneticPr fontId="3"/>
  </si>
  <si>
    <t>雑費(原)</t>
    <phoneticPr fontId="3"/>
  </si>
  <si>
    <t>売上総利益</t>
    <phoneticPr fontId="3"/>
  </si>
  <si>
    <t>役員報酬</t>
    <phoneticPr fontId="3"/>
  </si>
  <si>
    <t>賞与</t>
    <phoneticPr fontId="3"/>
  </si>
  <si>
    <t>福利厚生費</t>
    <phoneticPr fontId="3"/>
  </si>
  <si>
    <t>顧問報酬</t>
    <phoneticPr fontId="3"/>
  </si>
  <si>
    <t>消耗品費</t>
    <phoneticPr fontId="3"/>
  </si>
  <si>
    <t>賃借料</t>
    <phoneticPr fontId="3"/>
  </si>
  <si>
    <t>保険料</t>
    <phoneticPr fontId="3"/>
  </si>
  <si>
    <t>修繕維持費</t>
    <phoneticPr fontId="3"/>
  </si>
  <si>
    <t>租税公課</t>
    <phoneticPr fontId="3"/>
  </si>
  <si>
    <t>減価償却費</t>
    <phoneticPr fontId="3"/>
  </si>
  <si>
    <t>貸倒引当金繰入</t>
    <phoneticPr fontId="3"/>
  </si>
  <si>
    <t>旅費交通費</t>
    <phoneticPr fontId="3"/>
  </si>
  <si>
    <t>通信費</t>
    <phoneticPr fontId="3"/>
  </si>
  <si>
    <t>会議費</t>
    <phoneticPr fontId="3"/>
  </si>
  <si>
    <t>水道光熱費</t>
    <phoneticPr fontId="3"/>
  </si>
  <si>
    <t>支払手数料</t>
    <phoneticPr fontId="3"/>
  </si>
  <si>
    <t>新聞図書費</t>
    <phoneticPr fontId="3"/>
  </si>
  <si>
    <t>銀行手数料</t>
    <phoneticPr fontId="3"/>
  </si>
  <si>
    <t>販促・広告費</t>
    <phoneticPr fontId="3"/>
  </si>
  <si>
    <t>接待交際費</t>
    <phoneticPr fontId="3"/>
  </si>
  <si>
    <t>諸会費</t>
    <phoneticPr fontId="3"/>
  </si>
  <si>
    <t>寄付金</t>
    <phoneticPr fontId="3"/>
  </si>
  <si>
    <t>運送費</t>
    <phoneticPr fontId="3"/>
  </si>
  <si>
    <t xml:space="preserve">教育･トレーニング費 </t>
    <phoneticPr fontId="3"/>
  </si>
  <si>
    <t>紹介手数料</t>
    <phoneticPr fontId="3"/>
  </si>
  <si>
    <t>採用費</t>
    <phoneticPr fontId="3"/>
  </si>
  <si>
    <t>雑費</t>
    <phoneticPr fontId="3"/>
  </si>
  <si>
    <t>営業利益</t>
    <phoneticPr fontId="3"/>
  </si>
  <si>
    <t>受取利息</t>
    <phoneticPr fontId="3"/>
  </si>
  <si>
    <t>雑収入</t>
    <phoneticPr fontId="3"/>
  </si>
  <si>
    <t>支払利息割引料</t>
    <phoneticPr fontId="3"/>
  </si>
  <si>
    <t>雑損失</t>
    <phoneticPr fontId="3"/>
  </si>
  <si>
    <t>経常利益</t>
    <phoneticPr fontId="3"/>
  </si>
  <si>
    <t>火災保険</t>
    <rPh sb="0" eb="2">
      <t>カサイ</t>
    </rPh>
    <rPh sb="2" eb="4">
      <t>ホケン</t>
    </rPh>
    <phoneticPr fontId="3"/>
  </si>
  <si>
    <t xml:space="preserve">その他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</si>
</sst>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_ ;[Red]_ \ \△#,##0_ ;_ * &quot;-&quot;_ ;_ @_ "/>
    <numFmt numFmtId="177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000000"/>
      <name val="Arial"/>
      <family val="2"/>
    </font>
    <font>
      <sz val="10"/>
      <name val="ＭＳ Ｐ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theme="5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/>
  </cellStyleXfs>
  <cellXfs count="151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38" fontId="0" fillId="0" borderId="0" xfId="0" applyNumberFormat="1">
      <alignment vertical="center"/>
    </xf>
    <xf numFmtId="0" fontId="0" fillId="0" borderId="0" xfId="0" applyBorder="1">
      <alignment vertical="center"/>
    </xf>
    <xf numFmtId="0" fontId="5" fillId="0" borderId="1" xfId="3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2" fontId="0" fillId="4" borderId="0" xfId="0" applyNumberFormat="1" applyFill="1">
      <alignment vertical="center"/>
    </xf>
    <xf numFmtId="38" fontId="0" fillId="2" borderId="0" xfId="1" applyFont="1" applyFill="1">
      <alignment vertical="center"/>
    </xf>
    <xf numFmtId="0" fontId="0" fillId="0" borderId="0" xfId="0" applyAlignment="1">
      <alignment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" xfId="0" applyFill="1" applyBorder="1">
      <alignment vertical="center"/>
    </xf>
    <xf numFmtId="0" fontId="0" fillId="0" borderId="6" xfId="0" applyBorder="1">
      <alignment vertical="center"/>
    </xf>
    <xf numFmtId="38" fontId="0" fillId="0" borderId="6" xfId="0" applyNumberFormat="1" applyBorder="1">
      <alignment vertical="center"/>
    </xf>
    <xf numFmtId="38" fontId="0" fillId="0" borderId="7" xfId="0" applyNumberFormat="1" applyBorder="1">
      <alignment vertical="center"/>
    </xf>
    <xf numFmtId="38" fontId="0" fillId="0" borderId="8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4" xfId="0" applyFont="1" applyBorder="1" applyAlignment="1">
      <alignment horizontal="right" vertical="center"/>
    </xf>
    <xf numFmtId="0" fontId="0" fillId="0" borderId="10" xfId="0" applyBorder="1">
      <alignment vertical="center"/>
    </xf>
    <xf numFmtId="9" fontId="0" fillId="0" borderId="1" xfId="2" applyFont="1" applyBorder="1">
      <alignment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38" fontId="0" fillId="0" borderId="0" xfId="1" applyFont="1" applyFill="1">
      <alignment vertical="center"/>
    </xf>
    <xf numFmtId="0" fontId="0" fillId="0" borderId="0" xfId="0" applyBorder="1" applyAlignment="1">
      <alignment vertical="center" shrinkToFit="1"/>
    </xf>
    <xf numFmtId="38" fontId="0" fillId="0" borderId="0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shrinkToFit="1"/>
    </xf>
    <xf numFmtId="38" fontId="0" fillId="0" borderId="12" xfId="1" applyFont="1" applyBorder="1">
      <alignment vertical="center"/>
    </xf>
    <xf numFmtId="38" fontId="0" fillId="0" borderId="9" xfId="0" applyNumberFormat="1" applyBorder="1">
      <alignment vertical="center"/>
    </xf>
    <xf numFmtId="0" fontId="0" fillId="0" borderId="4" xfId="0" applyBorder="1" applyAlignment="1">
      <alignment horizontal="right" vertical="center"/>
    </xf>
    <xf numFmtId="55" fontId="0" fillId="0" borderId="1" xfId="0" applyNumberFormat="1" applyBorder="1">
      <alignment vertical="center"/>
    </xf>
    <xf numFmtId="38" fontId="0" fillId="0" borderId="4" xfId="1" applyFont="1" applyBorder="1">
      <alignment vertical="center"/>
    </xf>
    <xf numFmtId="38" fontId="0" fillId="0" borderId="4" xfId="0" applyNumberFormat="1" applyBorder="1">
      <alignment vertical="center"/>
    </xf>
    <xf numFmtId="38" fontId="0" fillId="0" borderId="5" xfId="1" applyFont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3" xfId="1" applyFont="1" applyBorder="1">
      <alignment vertical="center"/>
    </xf>
    <xf numFmtId="0" fontId="0" fillId="2" borderId="4" xfId="0" applyFill="1" applyBorder="1">
      <alignment vertical="center"/>
    </xf>
    <xf numFmtId="38" fontId="0" fillId="2" borderId="4" xfId="1" applyFont="1" applyFill="1" applyBorder="1">
      <alignment vertical="center"/>
    </xf>
    <xf numFmtId="38" fontId="0" fillId="4" borderId="7" xfId="0" applyNumberFormat="1" applyFill="1" applyBorder="1">
      <alignment vertical="center"/>
    </xf>
    <xf numFmtId="0" fontId="0" fillId="0" borderId="0" xfId="0">
      <alignment vertical="center"/>
    </xf>
    <xf numFmtId="38" fontId="0" fillId="0" borderId="0" xfId="1" applyFont="1" applyBorder="1">
      <alignment vertical="center"/>
    </xf>
    <xf numFmtId="38" fontId="2" fillId="0" borderId="0" xfId="1" applyFont="1" applyFill="1">
      <alignment vertical="center"/>
    </xf>
    <xf numFmtId="38" fontId="7" fillId="0" borderId="0" xfId="1" applyFont="1" applyFill="1">
      <alignment vertical="center"/>
    </xf>
    <xf numFmtId="0" fontId="7" fillId="0" borderId="0" xfId="0" applyFont="1" applyFill="1">
      <alignment vertical="center"/>
    </xf>
    <xf numFmtId="0" fontId="0" fillId="4" borderId="2" xfId="0" applyFill="1" applyBorder="1">
      <alignment vertical="center"/>
    </xf>
    <xf numFmtId="38" fontId="0" fillId="4" borderId="2" xfId="1" applyFont="1" applyFill="1" applyBorder="1">
      <alignment vertical="center"/>
    </xf>
    <xf numFmtId="38" fontId="7" fillId="0" borderId="0" xfId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0" fillId="4" borderId="2" xfId="0" applyNumberFormat="1" applyFill="1" applyBorder="1">
      <alignment vertical="center"/>
    </xf>
    <xf numFmtId="176" fontId="4" fillId="0" borderId="0" xfId="1" applyNumberFormat="1" applyFont="1" applyFill="1" applyBorder="1" applyAlignment="1">
      <alignment vertical="center" shrinkToFit="1"/>
    </xf>
    <xf numFmtId="38" fontId="0" fillId="0" borderId="0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4" borderId="11" xfId="0" applyFill="1" applyBorder="1">
      <alignment vertical="center"/>
    </xf>
    <xf numFmtId="38" fontId="10" fillId="0" borderId="14" xfId="1" applyFont="1" applyFill="1" applyBorder="1" applyAlignment="1">
      <alignment horizontal="left" vertical="center" shrinkToFit="1"/>
    </xf>
    <xf numFmtId="38" fontId="8" fillId="0" borderId="14" xfId="1" applyFont="1" applyFill="1" applyBorder="1" applyAlignment="1">
      <alignment horizontal="left" vertical="center" shrinkToFit="1"/>
    </xf>
    <xf numFmtId="0" fontId="11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0" fillId="0" borderId="0" xfId="0" applyFill="1" applyBorder="1">
      <alignment vertical="center"/>
    </xf>
    <xf numFmtId="38" fontId="0" fillId="4" borderId="10" xfId="1" applyFont="1" applyFill="1" applyBorder="1">
      <alignment vertical="center"/>
    </xf>
    <xf numFmtId="38" fontId="0" fillId="4" borderId="10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4" borderId="1" xfId="0" applyFill="1" applyBorder="1">
      <alignment vertical="center"/>
    </xf>
    <xf numFmtId="38" fontId="0" fillId="4" borderId="5" xfId="1" applyFont="1" applyFill="1" applyBorder="1">
      <alignment vertical="center"/>
    </xf>
    <xf numFmtId="38" fontId="0" fillId="4" borderId="1" xfId="1" applyFont="1" applyFill="1" applyBorder="1">
      <alignment vertical="center"/>
    </xf>
    <xf numFmtId="0" fontId="4" fillId="0" borderId="0" xfId="0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0" xfId="1" applyFont="1" applyFill="1">
      <alignment vertical="center"/>
    </xf>
    <xf numFmtId="0" fontId="0" fillId="0" borderId="4" xfId="0" applyFill="1" applyBorder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38" fontId="0" fillId="0" borderId="4" xfId="0" applyNumberFormat="1" applyFill="1" applyBorder="1">
      <alignment vertical="center"/>
    </xf>
    <xf numFmtId="0" fontId="4" fillId="0" borderId="4" xfId="0" applyFont="1" applyFill="1" applyBorder="1">
      <alignment vertical="center"/>
    </xf>
    <xf numFmtId="9" fontId="0" fillId="0" borderId="0" xfId="2" applyFont="1" applyFill="1" applyBorder="1">
      <alignment vertical="center"/>
    </xf>
    <xf numFmtId="9" fontId="0" fillId="0" borderId="0" xfId="0" applyNumberForma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5" fillId="0" borderId="7" xfId="3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0" fontId="0" fillId="0" borderId="8" xfId="0" applyFill="1" applyBorder="1" applyAlignment="1">
      <alignment vertical="center" shrinkToFit="1"/>
    </xf>
    <xf numFmtId="0" fontId="0" fillId="0" borderId="9" xfId="0" applyFill="1" applyBorder="1" applyAlignment="1">
      <alignment horizontal="center" vertical="center"/>
    </xf>
    <xf numFmtId="0" fontId="0" fillId="5" borderId="10" xfId="0" applyFill="1" applyBorder="1">
      <alignment vertical="center"/>
    </xf>
    <xf numFmtId="0" fontId="0" fillId="5" borderId="9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0" borderId="8" xfId="3" applyFill="1" applyBorder="1">
      <alignment vertical="center"/>
    </xf>
    <xf numFmtId="38" fontId="0" fillId="5" borderId="9" xfId="1" applyFont="1" applyFill="1" applyBorder="1" applyAlignment="1">
      <alignment horizontal="center" vertical="center"/>
    </xf>
    <xf numFmtId="38" fontId="0" fillId="0" borderId="7" xfId="1" applyFont="1" applyFill="1" applyBorder="1">
      <alignment vertical="center"/>
    </xf>
    <xf numFmtId="38" fontId="0" fillId="0" borderId="8" xfId="1" applyFont="1" applyFill="1" applyBorder="1">
      <alignment vertical="center"/>
    </xf>
    <xf numFmtId="38" fontId="0" fillId="2" borderId="7" xfId="1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2" xfId="0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0" xfId="0" applyFill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38" fontId="0" fillId="4" borderId="7" xfId="1" applyFont="1" applyFill="1" applyBorder="1" applyAlignment="1">
      <alignment vertical="center" shrinkToFit="1"/>
    </xf>
    <xf numFmtId="38" fontId="0" fillId="4" borderId="8" xfId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0" fillId="0" borderId="3" xfId="0" applyFill="1" applyBorder="1" applyAlignment="1">
      <alignment vertical="center" shrinkToFit="1"/>
    </xf>
    <xf numFmtId="38" fontId="0" fillId="4" borderId="6" xfId="1" applyFont="1" applyFill="1" applyBorder="1" applyAlignment="1">
      <alignment vertical="center" shrinkToFit="1"/>
    </xf>
    <xf numFmtId="38" fontId="0" fillId="0" borderId="6" xfId="0" applyNumberFormat="1" applyFill="1" applyBorder="1">
      <alignment vertical="center"/>
    </xf>
    <xf numFmtId="38" fontId="0" fillId="4" borderId="9" xfId="0" applyNumberFormat="1" applyFill="1" applyBorder="1">
      <alignment vertical="center"/>
    </xf>
    <xf numFmtId="0" fontId="0" fillId="0" borderId="9" xfId="0" applyBorder="1" applyAlignment="1">
      <alignment vertical="center" shrinkToFit="1"/>
    </xf>
    <xf numFmtId="0" fontId="0" fillId="5" borderId="6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3" xfId="0" applyFill="1" applyBorder="1">
      <alignment vertical="center"/>
    </xf>
    <xf numFmtId="38" fontId="0" fillId="6" borderId="15" xfId="1" applyFont="1" applyFill="1" applyBorder="1">
      <alignment vertical="center"/>
    </xf>
    <xf numFmtId="38" fontId="0" fillId="6" borderId="14" xfId="1" applyFont="1" applyFill="1" applyBorder="1">
      <alignment vertical="center"/>
    </xf>
    <xf numFmtId="38" fontId="0" fillId="6" borderId="13" xfId="1" applyFont="1" applyFill="1" applyBorder="1">
      <alignment vertical="center"/>
    </xf>
    <xf numFmtId="177" fontId="0" fillId="0" borderId="9" xfId="2" applyNumberFormat="1" applyFont="1" applyBorder="1">
      <alignment vertical="center"/>
    </xf>
    <xf numFmtId="38" fontId="0" fillId="5" borderId="10" xfId="1" applyFont="1" applyFill="1" applyBorder="1">
      <alignment vertical="center"/>
    </xf>
    <xf numFmtId="38" fontId="0" fillId="5" borderId="2" xfId="1" applyFont="1" applyFill="1" applyBorder="1">
      <alignment vertical="center"/>
    </xf>
    <xf numFmtId="38" fontId="0" fillId="5" borderId="9" xfId="1" applyFont="1" applyFill="1" applyBorder="1">
      <alignment vertical="center"/>
    </xf>
    <xf numFmtId="0" fontId="0" fillId="5" borderId="3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2" xfId="0" applyFill="1" applyBorder="1">
      <alignment vertical="center"/>
    </xf>
    <xf numFmtId="177" fontId="0" fillId="5" borderId="3" xfId="2" applyNumberFormat="1" applyFont="1" applyFill="1" applyBorder="1">
      <alignment vertical="center"/>
    </xf>
    <xf numFmtId="177" fontId="0" fillId="5" borderId="12" xfId="2" applyNumberFormat="1" applyFont="1" applyFill="1" applyBorder="1">
      <alignment vertical="center"/>
    </xf>
    <xf numFmtId="177" fontId="0" fillId="5" borderId="15" xfId="2" applyNumberFormat="1" applyFont="1" applyFill="1" applyBorder="1">
      <alignment vertical="center"/>
    </xf>
    <xf numFmtId="177" fontId="0" fillId="5" borderId="6" xfId="2" applyNumberFormat="1" applyFont="1" applyFill="1" applyBorder="1">
      <alignment vertical="center"/>
    </xf>
    <xf numFmtId="0" fontId="0" fillId="5" borderId="5" xfId="0" applyFill="1" applyBorder="1">
      <alignment vertical="center"/>
    </xf>
    <xf numFmtId="0" fontId="0" fillId="5" borderId="8" xfId="0" applyFill="1" applyBorder="1">
      <alignment vertical="center"/>
    </xf>
    <xf numFmtId="0" fontId="0" fillId="5" borderId="1" xfId="0" applyFill="1" applyBorder="1">
      <alignment vertical="center"/>
    </xf>
    <xf numFmtId="177" fontId="0" fillId="5" borderId="5" xfId="2" applyNumberFormat="1" applyFont="1" applyFill="1" applyBorder="1">
      <alignment vertical="center"/>
    </xf>
    <xf numFmtId="177" fontId="0" fillId="5" borderId="1" xfId="2" applyNumberFormat="1" applyFont="1" applyFill="1" applyBorder="1">
      <alignment vertical="center"/>
    </xf>
    <xf numFmtId="177" fontId="0" fillId="5" borderId="13" xfId="2" applyNumberFormat="1" applyFont="1" applyFill="1" applyBorder="1">
      <alignment vertical="center"/>
    </xf>
    <xf numFmtId="177" fontId="0" fillId="5" borderId="8" xfId="2" applyNumberFormat="1" applyFont="1" applyFill="1" applyBorder="1">
      <alignment vertical="center"/>
    </xf>
    <xf numFmtId="38" fontId="0" fillId="5" borderId="11" xfId="1" applyFont="1" applyFill="1" applyBorder="1">
      <alignment vertical="center"/>
    </xf>
  </cellXfs>
  <cellStyles count="5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FFFF99"/>
      <color rgb="FFFFFF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売上高と利益率の推移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見込み作成シート!$B$6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見込み作成シート!$E$1:$P$1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見込み作成シート!$E$6:$P$6</c:f>
              <c:numCache>
                <c:formatCode>#,##0_);[Red]\(#,##0\)</c:formatCode>
                <c:ptCount val="12"/>
                <c:pt idx="0">
                  <c:v>50000000</c:v>
                </c:pt>
                <c:pt idx="1">
                  <c:v>50000000</c:v>
                </c:pt>
                <c:pt idx="2">
                  <c:v>45000000</c:v>
                </c:pt>
                <c:pt idx="3">
                  <c:v>50000000</c:v>
                </c:pt>
                <c:pt idx="4">
                  <c:v>50000000</c:v>
                </c:pt>
                <c:pt idx="5">
                  <c:v>50000000</c:v>
                </c:pt>
                <c:pt idx="6">
                  <c:v>50000000</c:v>
                </c:pt>
                <c:pt idx="7">
                  <c:v>50000000</c:v>
                </c:pt>
                <c:pt idx="8">
                  <c:v>40000000</c:v>
                </c:pt>
                <c:pt idx="9">
                  <c:v>50000000</c:v>
                </c:pt>
                <c:pt idx="10">
                  <c:v>50000000</c:v>
                </c:pt>
                <c:pt idx="11">
                  <c:v>60000000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CB-4580-B023-7E8195E6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033216"/>
        <c:axId val="113034752"/>
      </c:barChart>
      <c:lineChart>
        <c:grouping val="standard"/>
        <c:varyColors val="0"/>
        <c:ser>
          <c:idx val="1"/>
          <c:order val="1"/>
          <c:tx>
            <c:strRef>
              <c:f>見込み作成シート!$B$60</c:f>
              <c:strCache>
                <c:ptCount val="1"/>
                <c:pt idx="0">
                  <c:v>売上高総利益率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見込み作成シート!$E$1:$P$1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見込み作成シート!$E$60:$P$60</c:f>
              <c:numCache>
                <c:formatCode>0.0%</c:formatCode>
                <c:ptCount val="12"/>
                <c:pt idx="0">
                  <c:v>0.42430000000000001</c:v>
                </c:pt>
                <c:pt idx="1">
                  <c:v>0.42030000000000001</c:v>
                </c:pt>
                <c:pt idx="2">
                  <c:v>0.24477777777777779</c:v>
                </c:pt>
                <c:pt idx="3">
                  <c:v>0.4037</c:v>
                </c:pt>
                <c:pt idx="4">
                  <c:v>0.41170000000000001</c:v>
                </c:pt>
                <c:pt idx="5">
                  <c:v>0.41170000000000001</c:v>
                </c:pt>
                <c:pt idx="6">
                  <c:v>0.3947</c:v>
                </c:pt>
                <c:pt idx="7">
                  <c:v>0.40570000000000001</c:v>
                </c:pt>
                <c:pt idx="8">
                  <c:v>0.30962499999999998</c:v>
                </c:pt>
                <c:pt idx="9">
                  <c:v>0.43630000000000002</c:v>
                </c:pt>
                <c:pt idx="10">
                  <c:v>0.44829999999999998</c:v>
                </c:pt>
                <c:pt idx="11">
                  <c:v>0.43358333333333332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CB-4580-B023-7E8195E6CA1D}"/>
            </c:ext>
          </c:extLst>
        </c:ser>
        <c:ser>
          <c:idx val="2"/>
          <c:order val="2"/>
          <c:tx>
            <c:strRef>
              <c:f>見込み作成シート!$B$61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見込み作成シート!$E$61:$P$61</c:f>
              <c:numCache>
                <c:formatCode>0.0%</c:formatCode>
                <c:ptCount val="12"/>
                <c:pt idx="0">
                  <c:v>0.12034599999999999</c:v>
                </c:pt>
                <c:pt idx="1">
                  <c:v>0.115546</c:v>
                </c:pt>
                <c:pt idx="2">
                  <c:v>-0.10272666666666666</c:v>
                </c:pt>
                <c:pt idx="3">
                  <c:v>7.1445999999999996E-2</c:v>
                </c:pt>
                <c:pt idx="4">
                  <c:v>0.118146</c:v>
                </c:pt>
                <c:pt idx="5">
                  <c:v>0.107006</c:v>
                </c:pt>
                <c:pt idx="6">
                  <c:v>8.0645999999999995E-2</c:v>
                </c:pt>
                <c:pt idx="7">
                  <c:v>0.113646</c:v>
                </c:pt>
                <c:pt idx="8">
                  <c:v>-7.0442500000000005E-2</c:v>
                </c:pt>
                <c:pt idx="9">
                  <c:v>0.13100600000000001</c:v>
                </c:pt>
                <c:pt idx="10">
                  <c:v>0.156246</c:v>
                </c:pt>
                <c:pt idx="11">
                  <c:v>0.15612166666666666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CB-4580-B023-7E8195E6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71840"/>
        <c:axId val="113036288"/>
      </c:lineChart>
      <c:catAx>
        <c:axId val="11303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4752"/>
        <c:crosses val="autoZero"/>
        <c:auto val="1"/>
        <c:lblAlgn val="ctr"/>
        <c:lblOffset val="100"/>
        <c:noMultiLvlLbl val="0"/>
      </c:catAx>
      <c:valAx>
        <c:axId val="11303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033216"/>
        <c:crosses val="autoZero"/>
        <c:crossBetween val="between"/>
      </c:valAx>
      <c:valAx>
        <c:axId val="113036288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571840"/>
        <c:crosses val="max"/>
        <c:crossBetween val="between"/>
      </c:valAx>
      <c:catAx>
        <c:axId val="125571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036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コスト構造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49389948955767032"/>
          <c:y val="0.10212817881619961"/>
          <c:w val="0.41612096034008017"/>
          <c:h val="0.74701139154112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見込み作成シート!$B$22</c:f>
              <c:strCache>
                <c:ptCount val="1"/>
                <c:pt idx="0">
                  <c:v>売上原価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総コスト</c:v>
              </c:pt>
            </c:strLit>
          </c:cat>
          <c:val>
            <c:numRef>
              <c:f>見込み作成シート!$Q$22</c:f>
              <c:numCache>
                <c:formatCode>#,##0_);[Red]\(#,##0\)</c:formatCode>
                <c:ptCount val="1"/>
                <c:pt idx="0">
                  <c:v>357750000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66-4D1B-8B08-0A45BBEACD80}"/>
            </c:ext>
          </c:extLst>
        </c:ser>
        <c:ser>
          <c:idx val="1"/>
          <c:order val="1"/>
          <c:tx>
            <c:strRef>
              <c:f>見込み作成シート!$B$62</c:f>
              <c:strCache>
                <c:ptCount val="1"/>
                <c:pt idx="0">
                  <c:v>総営業費用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総コスト</c:v>
              </c:pt>
            </c:strLit>
          </c:cat>
          <c:val>
            <c:numRef>
              <c:f>見込み作成シート!$Q$62</c:f>
              <c:numCache>
                <c:formatCode>#,##0_);[Red]\(#,##0\)</c:formatCode>
                <c:ptCount val="1"/>
                <c:pt idx="0">
                  <c:v>184621400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66-4D1B-8B08-0A45BBEA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14336"/>
        <c:axId val="125616128"/>
      </c:barChart>
      <c:catAx>
        <c:axId val="12561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616128"/>
        <c:crosses val="autoZero"/>
        <c:auto val="1"/>
        <c:lblAlgn val="ctr"/>
        <c:lblOffset val="100"/>
        <c:noMultiLvlLbl val="0"/>
      </c:catAx>
      <c:valAx>
        <c:axId val="12561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61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67909762813396"/>
          <c:y val="0.9029748879491708"/>
          <c:w val="0.71186061864966255"/>
          <c:h val="7.7696829318944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売上原価の内訳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23-4FF9-BC13-77C4AE0E1B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23-4FF9-BC13-77C4AE0E1B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23-4FF9-BC13-77C4AE0E1B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A23-4FF9-BC13-77C4AE0E1B0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A23-4FF9-BC13-77C4AE0E1B0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A23-4FF9-BC13-77C4AE0E1B0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A23-4FF9-BC13-77C4AE0E1B0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A23-4FF9-BC13-77C4AE0E1B0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A23-4FF9-BC13-77C4AE0E1B0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A23-4FF9-BC13-77C4AE0E1B0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23-4FF9-BC13-77C4AE0E1B0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A23-4FF9-BC13-77C4AE0E1B0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A23-4FF9-BC13-77C4AE0E1B0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BA23-4FF9-BC13-77C4AE0E1B0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BA23-4FF9-BC13-77C4AE0E1B0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見込み作成シート!$B$7:$B$21</c:f>
              <c:strCache>
                <c:ptCount val="15"/>
                <c:pt idx="0">
                  <c:v>給与(原)</c:v>
                </c:pt>
                <c:pt idx="1">
                  <c:v>賞与(原)</c:v>
                </c:pt>
                <c:pt idx="2">
                  <c:v>法定福利費(原)</c:v>
                </c:pt>
                <c:pt idx="3">
                  <c:v>外注委託費(原)</c:v>
                </c:pt>
                <c:pt idx="4">
                  <c:v>賃借料(原)</c:v>
                </c:pt>
                <c:pt idx="5">
                  <c:v>保険料(原)</c:v>
                </c:pt>
                <c:pt idx="6">
                  <c:v>旅費交通費(原)</c:v>
                </c:pt>
                <c:pt idx="7">
                  <c:v>通信費(原)</c:v>
                </c:pt>
                <c:pt idx="8">
                  <c:v>接待交際費(原)</c:v>
                </c:pt>
                <c:pt idx="9">
                  <c:v>消耗品費(原)</c:v>
                </c:pt>
                <c:pt idx="10">
                  <c:v>運送費(原)</c:v>
                </c:pt>
                <c:pt idx="11">
                  <c:v>会議費(原)</c:v>
                </c:pt>
                <c:pt idx="12">
                  <c:v>書籍代(原)</c:v>
                </c:pt>
                <c:pt idx="13">
                  <c:v>雑費(原)</c:v>
                </c:pt>
                <c:pt idx="14">
                  <c:v>その他（原）</c:v>
                </c:pt>
              </c:strCache>
            </c:strRef>
          </c:cat>
          <c:val>
            <c:numRef>
              <c:f>見込み作成シート!$Q$7:$Q$21</c:f>
              <c:numCache>
                <c:formatCode>#,##0_);[Red]\(#,##0\)</c:formatCode>
                <c:ptCount val="15"/>
                <c:pt idx="0">
                  <c:v>221000000</c:v>
                </c:pt>
                <c:pt idx="1">
                  <c:v>0</c:v>
                </c:pt>
                <c:pt idx="2">
                  <c:v>30940000.000000004</c:v>
                </c:pt>
                <c:pt idx="3">
                  <c:v>12000000</c:v>
                </c:pt>
                <c:pt idx="4">
                  <c:v>0</c:v>
                </c:pt>
                <c:pt idx="5">
                  <c:v>240000</c:v>
                </c:pt>
                <c:pt idx="6">
                  <c:v>84570000</c:v>
                </c:pt>
                <c:pt idx="7">
                  <c:v>3600000</c:v>
                </c:pt>
                <c:pt idx="8">
                  <c:v>0</c:v>
                </c:pt>
                <c:pt idx="9">
                  <c:v>3300000</c:v>
                </c:pt>
                <c:pt idx="10">
                  <c:v>480000</c:v>
                </c:pt>
                <c:pt idx="11">
                  <c:v>1020000</c:v>
                </c:pt>
                <c:pt idx="12">
                  <c:v>600000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BA23-4FF9-BC13-77C4AE0E1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総営業費用の内訳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83-4A5E-A896-CD6BCEFEFA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83-4A5E-A896-CD6BCEFEFA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83-4A5E-A896-CD6BCEFEFA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83-4A5E-A896-CD6BCEFEFA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D83-4A5E-A896-CD6BCEFEFA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D83-4A5E-A896-CD6BCEFEFA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D83-4A5E-A896-CD6BCEFEFA3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D83-4A5E-A896-CD6BCEFEFA3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D83-4A5E-A896-CD6BCEFEFA3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D83-4A5E-A896-CD6BCEFEFA3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D83-4A5E-A896-CD6BCEFEFA3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D83-4A5E-A896-CD6BCEFEFA3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ED83-4A5E-A896-CD6BCEFEFA3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ED83-4A5E-A896-CD6BCEFEFA3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ED83-4A5E-A896-CD6BCEFEFA3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ED83-4A5E-A896-CD6BCEFEFA3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ED83-4A5E-A896-CD6BCEFEFA3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ED83-4A5E-A896-CD6BCEFEFA3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ED83-4A5E-A896-CD6BCEFEFA3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ED83-4A5E-A896-CD6BCEFEFA3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ED83-4A5E-A896-CD6BCEFEFA3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ED83-4A5E-A896-CD6BCEFEFA3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ED83-4A5E-A896-CD6BCEFEFA3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ED83-4A5E-A896-CD6BCEFEFA3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ED83-4A5E-A896-CD6BCEFEFA3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ED83-4A5E-A896-CD6BCEFEFA3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ED83-4A5E-A896-CD6BCEFEFA3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ED83-4A5E-A896-CD6BCEFEFA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ED83-4A5E-A896-CD6BCEFEFA3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ED83-4A5E-A896-CD6BCEFEFA3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見込み作成シート!$B$24:$B$53</c:f>
              <c:strCache>
                <c:ptCount val="30"/>
                <c:pt idx="0">
                  <c:v>役員報酬</c:v>
                </c:pt>
                <c:pt idx="1">
                  <c:v>給与手当(役員報酬除く）</c:v>
                </c:pt>
                <c:pt idx="2">
                  <c:v>賞与</c:v>
                </c:pt>
                <c:pt idx="3">
                  <c:v>法定福利費          </c:v>
                </c:pt>
                <c:pt idx="4">
                  <c:v>福利厚生費</c:v>
                </c:pt>
                <c:pt idx="5">
                  <c:v>顧問報酬</c:v>
                </c:pt>
                <c:pt idx="6">
                  <c:v>派遣社員</c:v>
                </c:pt>
                <c:pt idx="7">
                  <c:v>消耗品費</c:v>
                </c:pt>
                <c:pt idx="8">
                  <c:v>賃借料</c:v>
                </c:pt>
                <c:pt idx="9">
                  <c:v>保険料</c:v>
                </c:pt>
                <c:pt idx="10">
                  <c:v>修繕維持費</c:v>
                </c:pt>
                <c:pt idx="11">
                  <c:v>租税公課</c:v>
                </c:pt>
                <c:pt idx="12">
                  <c:v>減価償却費</c:v>
                </c:pt>
                <c:pt idx="13">
                  <c:v>貸倒引当金繰入</c:v>
                </c:pt>
                <c:pt idx="14">
                  <c:v>旅費交通費</c:v>
                </c:pt>
                <c:pt idx="15">
                  <c:v>通信費</c:v>
                </c:pt>
                <c:pt idx="16">
                  <c:v>会議費</c:v>
                </c:pt>
                <c:pt idx="17">
                  <c:v>水道光熱費</c:v>
                </c:pt>
                <c:pt idx="18">
                  <c:v>支払手数料</c:v>
                </c:pt>
                <c:pt idx="19">
                  <c:v>新聞図書費</c:v>
                </c:pt>
                <c:pt idx="20">
                  <c:v>銀行手数料</c:v>
                </c:pt>
                <c:pt idx="21">
                  <c:v>販促・広告費</c:v>
                </c:pt>
                <c:pt idx="22">
                  <c:v>接待交際費</c:v>
                </c:pt>
                <c:pt idx="23">
                  <c:v>諸会費</c:v>
                </c:pt>
                <c:pt idx="24">
                  <c:v>寄付金</c:v>
                </c:pt>
                <c:pt idx="25">
                  <c:v>運送費</c:v>
                </c:pt>
                <c:pt idx="26">
                  <c:v>教育･トレーニング費 </c:v>
                </c:pt>
                <c:pt idx="27">
                  <c:v>紹介手数料</c:v>
                </c:pt>
                <c:pt idx="28">
                  <c:v>採用費</c:v>
                </c:pt>
                <c:pt idx="29">
                  <c:v>雑費</c:v>
                </c:pt>
              </c:strCache>
            </c:strRef>
          </c:cat>
          <c:val>
            <c:numRef>
              <c:f>見込み作成シート!$Q$24:$Q$53</c:f>
              <c:numCache>
                <c:formatCode>#,##0_);[Red]\(#,##0\)</c:formatCode>
                <c:ptCount val="30"/>
                <c:pt idx="0">
                  <c:v>12000000</c:v>
                </c:pt>
                <c:pt idx="1">
                  <c:v>108000000</c:v>
                </c:pt>
                <c:pt idx="2">
                  <c:v>0</c:v>
                </c:pt>
                <c:pt idx="3">
                  <c:v>14040000</c:v>
                </c:pt>
                <c:pt idx="4">
                  <c:v>2996000</c:v>
                </c:pt>
                <c:pt idx="5">
                  <c:v>3600000</c:v>
                </c:pt>
                <c:pt idx="6">
                  <c:v>0</c:v>
                </c:pt>
                <c:pt idx="7">
                  <c:v>3274000</c:v>
                </c:pt>
                <c:pt idx="8">
                  <c:v>12355200</c:v>
                </c:pt>
                <c:pt idx="9">
                  <c:v>1440000</c:v>
                </c:pt>
                <c:pt idx="10">
                  <c:v>7394000</c:v>
                </c:pt>
                <c:pt idx="11">
                  <c:v>715000</c:v>
                </c:pt>
                <c:pt idx="12">
                  <c:v>3480000</c:v>
                </c:pt>
                <c:pt idx="13">
                  <c:v>200000</c:v>
                </c:pt>
                <c:pt idx="14">
                  <c:v>6030000</c:v>
                </c:pt>
                <c:pt idx="15">
                  <c:v>516000</c:v>
                </c:pt>
                <c:pt idx="16">
                  <c:v>424800</c:v>
                </c:pt>
                <c:pt idx="17">
                  <c:v>540000</c:v>
                </c:pt>
                <c:pt idx="18">
                  <c:v>3210000</c:v>
                </c:pt>
                <c:pt idx="19">
                  <c:v>126400</c:v>
                </c:pt>
                <c:pt idx="20">
                  <c:v>60000</c:v>
                </c:pt>
                <c:pt idx="21">
                  <c:v>1270000</c:v>
                </c:pt>
                <c:pt idx="22">
                  <c:v>600000</c:v>
                </c:pt>
                <c:pt idx="23">
                  <c:v>200000</c:v>
                </c:pt>
                <c:pt idx="24">
                  <c:v>60000</c:v>
                </c:pt>
                <c:pt idx="25">
                  <c:v>180000</c:v>
                </c:pt>
                <c:pt idx="26">
                  <c:v>650000</c:v>
                </c:pt>
                <c:pt idx="27">
                  <c:v>1260000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ED83-4A5E-A896-CD6BCEFE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損益分岐点分析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見込み作成シート!$E$6:$P$6</c:f>
              <c:numCache>
                <c:formatCode>#,##0_);[Red]\(#,##0\)</c:formatCode>
                <c:ptCount val="12"/>
                <c:pt idx="0">
                  <c:v>50000000</c:v>
                </c:pt>
                <c:pt idx="1">
                  <c:v>50000000</c:v>
                </c:pt>
                <c:pt idx="2">
                  <c:v>45000000</c:v>
                </c:pt>
                <c:pt idx="3">
                  <c:v>50000000</c:v>
                </c:pt>
                <c:pt idx="4">
                  <c:v>50000000</c:v>
                </c:pt>
                <c:pt idx="5">
                  <c:v>50000000</c:v>
                </c:pt>
                <c:pt idx="6">
                  <c:v>50000000</c:v>
                </c:pt>
                <c:pt idx="7">
                  <c:v>50000000</c:v>
                </c:pt>
                <c:pt idx="8">
                  <c:v>40000000</c:v>
                </c:pt>
                <c:pt idx="9">
                  <c:v>50000000</c:v>
                </c:pt>
                <c:pt idx="10">
                  <c:v>50000000</c:v>
                </c:pt>
                <c:pt idx="11">
                  <c:v>60000000</c:v>
                </c:pt>
              </c:numCache>
            </c:numRef>
          </c:xVal>
          <c:yVal>
            <c:numRef>
              <c:f>見込み作成シート!$E$63:$P$63</c:f>
              <c:numCache>
                <c:formatCode>#,##0_);[Red]\(#,##0\)</c:formatCode>
                <c:ptCount val="12"/>
                <c:pt idx="0">
                  <c:v>43982700</c:v>
                </c:pt>
                <c:pt idx="1">
                  <c:v>44222700</c:v>
                </c:pt>
                <c:pt idx="2">
                  <c:v>49622700</c:v>
                </c:pt>
                <c:pt idx="3">
                  <c:v>46427700</c:v>
                </c:pt>
                <c:pt idx="4">
                  <c:v>44092700</c:v>
                </c:pt>
                <c:pt idx="5">
                  <c:v>44649700</c:v>
                </c:pt>
                <c:pt idx="6">
                  <c:v>45967700</c:v>
                </c:pt>
                <c:pt idx="7">
                  <c:v>44317700</c:v>
                </c:pt>
                <c:pt idx="8">
                  <c:v>42817700</c:v>
                </c:pt>
                <c:pt idx="9">
                  <c:v>43449700</c:v>
                </c:pt>
                <c:pt idx="10">
                  <c:v>42187700</c:v>
                </c:pt>
                <c:pt idx="11">
                  <c:v>50632700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D-4691-B95C-7E4CF31C1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49600"/>
        <c:axId val="125851520"/>
      </c:scatterChart>
      <c:valAx>
        <c:axId val="12584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売上高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51520"/>
        <c:crosses val="autoZero"/>
        <c:crossBetween val="midCat"/>
      </c:valAx>
      <c:valAx>
        <c:axId val="125851520"/>
        <c:scaling>
          <c:orientation val="minMax"/>
          <c:max val="14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総コスト</a:t>
                </a:r>
                <a:endParaRPr lang="en-US" altLang="ja-JP"/>
              </a:p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104773</xdr:rowOff>
    </xdr:from>
    <xdr:to>
      <xdr:col>7</xdr:col>
      <xdr:colOff>200025</xdr:colOff>
      <xdr:row>15</xdr:row>
      <xdr:rowOff>19049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08CDF5ED-D646-4514-96AC-CAE0FE1D5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15</xdr:row>
      <xdr:rowOff>57151</xdr:rowOff>
    </xdr:from>
    <xdr:to>
      <xdr:col>2</xdr:col>
      <xdr:colOff>333375</xdr:colOff>
      <xdr:row>37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A4A65BD3-9672-424B-870E-11328ABA6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628650</xdr:colOff>
      <xdr:row>15</xdr:row>
      <xdr:rowOff>57150</xdr:rowOff>
    </xdr:from>
    <xdr:to>
      <xdr:col>9</xdr:col>
      <xdr:colOff>762000</xdr:colOff>
      <xdr:row>27</xdr:row>
      <xdr:rowOff>19050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919E5E8C-C8F0-4D72-BB4A-618B68EDF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628650</xdr:colOff>
      <xdr:row>27</xdr:row>
      <xdr:rowOff>66675</xdr:rowOff>
    </xdr:from>
    <xdr:to>
      <xdr:col>9</xdr:col>
      <xdr:colOff>752474</xdr:colOff>
      <xdr:row>38</xdr:row>
      <xdr:rowOff>209550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xmlns="" id="{0D979EE9-F521-4D80-BCF8-46953BBCB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39</xdr:row>
      <xdr:rowOff>161925</xdr:rowOff>
    </xdr:from>
    <xdr:to>
      <xdr:col>9</xdr:col>
      <xdr:colOff>543833</xdr:colOff>
      <xdr:row>58</xdr:row>
      <xdr:rowOff>167141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xmlns="" id="{8CABA13D-02F6-459E-99B5-28018318F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247650</xdr:colOff>
      <xdr:row>42</xdr:row>
      <xdr:rowOff>9526</xdr:rowOff>
    </xdr:from>
    <xdr:to>
      <xdr:col>9</xdr:col>
      <xdr:colOff>114300</xdr:colOff>
      <xdr:row>56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xmlns="" id="{FA616F62-56B3-48EF-B1C8-7555C1D5F0FE}"/>
            </a:ext>
          </a:extLst>
        </xdr:cNvPr>
        <xdr:cNvCxnSpPr/>
      </xdr:nvCxnSpPr>
      <xdr:spPr>
        <a:xfrm flipV="1">
          <a:off x="1619250" y="10010776"/>
          <a:ext cx="4543425" cy="33337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69"/>
  <sheetViews>
    <sheetView tabSelected="1" zoomScale="84" zoomScaleNormal="84" workbookViewId="0">
      <pane xSplit="3" ySplit="5" topLeftCell="D42" activePane="bottomRight" state="frozen"/>
      <selection pane="topRight" activeCell="D1" sqref="D1"/>
      <selection pane="bottomLeft" activeCell="A6" sqref="A6"/>
      <selection pane="bottomRight"/>
    </sheetView>
  </sheetViews>
  <sheetFormatPr defaultRowHeight="18.75" x14ac:dyDescent="0.4"/>
  <cols>
    <col min="1" max="1" width="9" style="31"/>
    <col min="2" max="2" width="23.75" style="31" customWidth="1"/>
    <col min="3" max="3" width="28.375" style="31" customWidth="1"/>
    <col min="4" max="4" width="9.875" style="31" customWidth="1"/>
    <col min="5" max="16" width="13.375" style="31" customWidth="1"/>
    <col min="17" max="17" width="12.875" style="32" customWidth="1"/>
    <col min="18" max="16384" width="9" style="31"/>
  </cols>
  <sheetData>
    <row r="1" spans="1:39" x14ac:dyDescent="0.4">
      <c r="A1" s="97" t="s">
        <v>191</v>
      </c>
      <c r="B1" s="98"/>
      <c r="C1" s="99" t="s">
        <v>144</v>
      </c>
      <c r="D1" s="100"/>
      <c r="E1" s="101" t="s">
        <v>4</v>
      </c>
      <c r="F1" s="102" t="s">
        <v>5</v>
      </c>
      <c r="G1" s="102" t="s">
        <v>6</v>
      </c>
      <c r="H1" s="102" t="s">
        <v>7</v>
      </c>
      <c r="I1" s="102" t="s">
        <v>8</v>
      </c>
      <c r="J1" s="102" t="s">
        <v>9</v>
      </c>
      <c r="K1" s="102" t="s">
        <v>10</v>
      </c>
      <c r="L1" s="102" t="s">
        <v>11</v>
      </c>
      <c r="M1" s="102" t="s">
        <v>12</v>
      </c>
      <c r="N1" s="102" t="s">
        <v>13</v>
      </c>
      <c r="O1" s="102" t="s">
        <v>14</v>
      </c>
      <c r="P1" s="102" t="s">
        <v>15</v>
      </c>
      <c r="Q1" s="104" t="s">
        <v>151</v>
      </c>
    </row>
    <row r="2" spans="1:39" x14ac:dyDescent="0.4">
      <c r="A2" s="81" t="s">
        <v>20</v>
      </c>
      <c r="B2" s="89" t="s">
        <v>21</v>
      </c>
      <c r="C2" s="89" t="s">
        <v>145</v>
      </c>
      <c r="D2" s="71"/>
      <c r="E2" s="81">
        <v>30</v>
      </c>
      <c r="F2" s="71">
        <v>30</v>
      </c>
      <c r="G2" s="71">
        <v>30</v>
      </c>
      <c r="H2" s="71">
        <v>30</v>
      </c>
      <c r="I2" s="71">
        <v>30</v>
      </c>
      <c r="J2" s="71">
        <v>30</v>
      </c>
      <c r="K2" s="71">
        <v>30</v>
      </c>
      <c r="L2" s="71">
        <v>30</v>
      </c>
      <c r="M2" s="71">
        <v>30</v>
      </c>
      <c r="N2" s="71">
        <v>30</v>
      </c>
      <c r="O2" s="71">
        <v>30</v>
      </c>
      <c r="P2" s="71">
        <v>30</v>
      </c>
      <c r="Q2" s="105"/>
    </row>
    <row r="3" spans="1:39" x14ac:dyDescent="0.4">
      <c r="A3" s="81"/>
      <c r="B3" s="89" t="s">
        <v>22</v>
      </c>
      <c r="C3" s="89" t="s">
        <v>145</v>
      </c>
      <c r="D3" s="71"/>
      <c r="E3" s="44">
        <v>15</v>
      </c>
      <c r="F3" s="62">
        <v>15</v>
      </c>
      <c r="G3" s="62">
        <v>15</v>
      </c>
      <c r="H3" s="62">
        <v>15</v>
      </c>
      <c r="I3" s="62">
        <v>15</v>
      </c>
      <c r="J3" s="62">
        <v>15</v>
      </c>
      <c r="K3" s="62">
        <v>15</v>
      </c>
      <c r="L3" s="62">
        <v>15</v>
      </c>
      <c r="M3" s="62">
        <v>15</v>
      </c>
      <c r="N3" s="62">
        <v>15</v>
      </c>
      <c r="O3" s="62">
        <v>15</v>
      </c>
      <c r="P3" s="62">
        <v>15</v>
      </c>
      <c r="Q3" s="105"/>
    </row>
    <row r="4" spans="1:39" x14ac:dyDescent="0.4">
      <c r="A4" s="74"/>
      <c r="B4" s="90"/>
      <c r="C4" s="90"/>
      <c r="D4" s="16"/>
      <c r="E4" s="74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06"/>
      <c r="AM4" s="31">
        <f>Y4-AL4</f>
        <v>0</v>
      </c>
    </row>
    <row r="5" spans="1:39" x14ac:dyDescent="0.4">
      <c r="A5" s="81" t="s">
        <v>0</v>
      </c>
      <c r="B5" s="89" t="s">
        <v>1</v>
      </c>
      <c r="C5" s="89"/>
      <c r="D5" s="71" t="s">
        <v>146</v>
      </c>
      <c r="E5" s="92" t="str">
        <f>E1</f>
        <v>4月</v>
      </c>
      <c r="F5" s="93" t="str">
        <f t="shared" ref="F5:P5" si="0">F1</f>
        <v>5月</v>
      </c>
      <c r="G5" s="93" t="str">
        <f t="shared" si="0"/>
        <v>6月</v>
      </c>
      <c r="H5" s="93" t="str">
        <f t="shared" si="0"/>
        <v>7月</v>
      </c>
      <c r="I5" s="93" t="str">
        <f t="shared" si="0"/>
        <v>8月</v>
      </c>
      <c r="J5" s="93" t="str">
        <f t="shared" si="0"/>
        <v>9月</v>
      </c>
      <c r="K5" s="93" t="str">
        <f t="shared" si="0"/>
        <v>10月</v>
      </c>
      <c r="L5" s="93" t="str">
        <f t="shared" si="0"/>
        <v>11月</v>
      </c>
      <c r="M5" s="93" t="str">
        <f t="shared" si="0"/>
        <v>12月</v>
      </c>
      <c r="N5" s="93" t="str">
        <f t="shared" si="0"/>
        <v>1月</v>
      </c>
      <c r="O5" s="93" t="str">
        <f t="shared" si="0"/>
        <v>2月</v>
      </c>
      <c r="P5" s="93" t="str">
        <f t="shared" si="0"/>
        <v>3月</v>
      </c>
      <c r="Q5" s="107" t="s">
        <v>147</v>
      </c>
    </row>
    <row r="6" spans="1:39" x14ac:dyDescent="0.4">
      <c r="A6" s="74">
        <v>4111</v>
      </c>
      <c r="B6" s="90" t="s">
        <v>152</v>
      </c>
      <c r="C6" s="95" t="s">
        <v>145</v>
      </c>
      <c r="D6" s="16"/>
      <c r="E6" s="45">
        <v>50000000</v>
      </c>
      <c r="F6" s="46">
        <v>50000000</v>
      </c>
      <c r="G6" s="46">
        <v>45000000</v>
      </c>
      <c r="H6" s="46">
        <v>50000000</v>
      </c>
      <c r="I6" s="46">
        <v>50000000</v>
      </c>
      <c r="J6" s="46">
        <v>50000000</v>
      </c>
      <c r="K6" s="46">
        <v>50000000</v>
      </c>
      <c r="L6" s="46">
        <v>50000000</v>
      </c>
      <c r="M6" s="46">
        <v>40000000</v>
      </c>
      <c r="N6" s="46">
        <v>50000000</v>
      </c>
      <c r="O6" s="46">
        <v>50000000</v>
      </c>
      <c r="P6" s="46">
        <v>60000000</v>
      </c>
      <c r="Q6" s="106">
        <f t="shared" ref="Q6:Q20" si="1">SUM(E6:P6)</f>
        <v>595000000</v>
      </c>
    </row>
    <row r="7" spans="1:39" x14ac:dyDescent="0.4">
      <c r="A7" s="81">
        <v>5421</v>
      </c>
      <c r="B7" s="89" t="s">
        <v>192</v>
      </c>
      <c r="C7" s="94" t="s">
        <v>145</v>
      </c>
      <c r="D7" s="71"/>
      <c r="E7" s="44">
        <v>18000000</v>
      </c>
      <c r="F7" s="62">
        <v>18000000</v>
      </c>
      <c r="G7" s="62">
        <v>18000000</v>
      </c>
      <c r="H7" s="62">
        <v>18000000</v>
      </c>
      <c r="I7" s="62">
        <v>18000000</v>
      </c>
      <c r="J7" s="62">
        <v>18000000</v>
      </c>
      <c r="K7" s="62">
        <v>18000000</v>
      </c>
      <c r="L7" s="62">
        <v>18000000</v>
      </c>
      <c r="M7" s="62">
        <v>18000000</v>
      </c>
      <c r="N7" s="62">
        <v>18000000</v>
      </c>
      <c r="O7" s="62">
        <v>18000000</v>
      </c>
      <c r="P7" s="62">
        <v>23000000</v>
      </c>
      <c r="Q7" s="105">
        <f t="shared" si="1"/>
        <v>221000000</v>
      </c>
    </row>
    <row r="8" spans="1:39" x14ac:dyDescent="0.4">
      <c r="A8" s="81">
        <v>5423</v>
      </c>
      <c r="B8" s="89" t="s">
        <v>193</v>
      </c>
      <c r="C8" s="89"/>
      <c r="D8" s="71"/>
      <c r="E8" s="44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105">
        <f t="shared" si="1"/>
        <v>0</v>
      </c>
    </row>
    <row r="9" spans="1:39" x14ac:dyDescent="0.4">
      <c r="A9" s="81">
        <v>5425</v>
      </c>
      <c r="B9" s="89" t="s">
        <v>194</v>
      </c>
      <c r="C9" s="89" t="s">
        <v>148</v>
      </c>
      <c r="D9" s="86">
        <v>0.14000000000000001</v>
      </c>
      <c r="E9" s="44">
        <f t="shared" ref="E9:F9" si="2">E7*$D$9</f>
        <v>2520000.0000000005</v>
      </c>
      <c r="F9" s="62">
        <f t="shared" si="2"/>
        <v>2520000.0000000005</v>
      </c>
      <c r="G9" s="62">
        <f t="shared" ref="G9:P9" si="3">G7*$D$9</f>
        <v>2520000.0000000005</v>
      </c>
      <c r="H9" s="62">
        <f t="shared" si="3"/>
        <v>2520000.0000000005</v>
      </c>
      <c r="I9" s="62">
        <f t="shared" si="3"/>
        <v>2520000.0000000005</v>
      </c>
      <c r="J9" s="62">
        <f t="shared" si="3"/>
        <v>2520000.0000000005</v>
      </c>
      <c r="K9" s="62">
        <f t="shared" si="3"/>
        <v>2520000.0000000005</v>
      </c>
      <c r="L9" s="62">
        <f t="shared" si="3"/>
        <v>2520000.0000000005</v>
      </c>
      <c r="M9" s="62">
        <f t="shared" si="3"/>
        <v>2520000.0000000005</v>
      </c>
      <c r="N9" s="62">
        <f t="shared" si="3"/>
        <v>2520000.0000000005</v>
      </c>
      <c r="O9" s="62">
        <f t="shared" si="3"/>
        <v>2520000.0000000005</v>
      </c>
      <c r="P9" s="62">
        <f t="shared" si="3"/>
        <v>3220000.0000000005</v>
      </c>
      <c r="Q9" s="105">
        <f t="shared" si="1"/>
        <v>30940000.000000004</v>
      </c>
    </row>
    <row r="10" spans="1:39" x14ac:dyDescent="0.4">
      <c r="A10" s="81">
        <v>5429</v>
      </c>
      <c r="B10" s="91" t="s">
        <v>195</v>
      </c>
      <c r="C10" s="89" t="s">
        <v>16</v>
      </c>
      <c r="D10" s="71"/>
      <c r="E10" s="44">
        <f>'外注委託費（原）'!E7</f>
        <v>1500000</v>
      </c>
      <c r="F10" s="62">
        <f>'外注委託費（原）'!F7</f>
        <v>1500000</v>
      </c>
      <c r="G10" s="62">
        <f>'外注委託費（原）'!G7</f>
        <v>1500000</v>
      </c>
      <c r="H10" s="62">
        <f>'外注委託費（原）'!H7</f>
        <v>1500000</v>
      </c>
      <c r="I10" s="62">
        <f>'外注委託費（原）'!I7</f>
        <v>1500000</v>
      </c>
      <c r="J10" s="62">
        <f>'外注委託費（原）'!J7</f>
        <v>1500000</v>
      </c>
      <c r="K10" s="62">
        <f>'外注委託費（原）'!K7</f>
        <v>1500000</v>
      </c>
      <c r="L10" s="62">
        <f>'外注委託費（原）'!L7</f>
        <v>1500000</v>
      </c>
      <c r="M10" s="62">
        <f>'外注委託費（原）'!M7</f>
        <v>0</v>
      </c>
      <c r="N10" s="62">
        <f>'外注委託費（原）'!N7</f>
        <v>0</v>
      </c>
      <c r="O10" s="62">
        <f>'外注委託費（原）'!O7</f>
        <v>0</v>
      </c>
      <c r="P10" s="62">
        <f>'外注委託費（原）'!P7</f>
        <v>0</v>
      </c>
      <c r="Q10" s="105">
        <f t="shared" si="1"/>
        <v>12000000</v>
      </c>
    </row>
    <row r="11" spans="1:39" x14ac:dyDescent="0.4">
      <c r="A11" s="81">
        <v>5442</v>
      </c>
      <c r="B11" s="89" t="s">
        <v>196</v>
      </c>
      <c r="C11" s="89" t="s">
        <v>145</v>
      </c>
      <c r="D11" s="71"/>
      <c r="E11" s="44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105">
        <f t="shared" si="1"/>
        <v>0</v>
      </c>
    </row>
    <row r="12" spans="1:39" x14ac:dyDescent="0.4">
      <c r="A12" s="81">
        <v>5452</v>
      </c>
      <c r="B12" s="89" t="s">
        <v>197</v>
      </c>
      <c r="C12" s="89" t="s">
        <v>145</v>
      </c>
      <c r="D12" s="71"/>
      <c r="E12" s="44">
        <v>20000</v>
      </c>
      <c r="F12" s="62">
        <v>20000</v>
      </c>
      <c r="G12" s="62">
        <v>20000</v>
      </c>
      <c r="H12" s="62">
        <v>20000</v>
      </c>
      <c r="I12" s="62">
        <v>20000</v>
      </c>
      <c r="J12" s="62">
        <v>20000</v>
      </c>
      <c r="K12" s="62">
        <v>20000</v>
      </c>
      <c r="L12" s="62">
        <v>20000</v>
      </c>
      <c r="M12" s="62">
        <v>20000</v>
      </c>
      <c r="N12" s="62">
        <v>20000</v>
      </c>
      <c r="O12" s="62">
        <v>20000</v>
      </c>
      <c r="P12" s="62">
        <v>20000</v>
      </c>
      <c r="Q12" s="105">
        <f t="shared" si="1"/>
        <v>240000</v>
      </c>
    </row>
    <row r="13" spans="1:39" x14ac:dyDescent="0.4">
      <c r="A13" s="81">
        <v>5455</v>
      </c>
      <c r="B13" s="91" t="s">
        <v>198</v>
      </c>
      <c r="C13" s="89" t="s">
        <v>16</v>
      </c>
      <c r="D13" s="71"/>
      <c r="E13" s="44">
        <f>'旅費交通費（原）'!E42</f>
        <v>6020000</v>
      </c>
      <c r="F13" s="62">
        <f>'旅費交通費（原）'!F42</f>
        <v>6220000</v>
      </c>
      <c r="G13" s="62">
        <f>'旅費交通費（原）'!G42</f>
        <v>11220000</v>
      </c>
      <c r="H13" s="62">
        <f>'旅費交通費（原）'!H42</f>
        <v>7050000</v>
      </c>
      <c r="I13" s="62">
        <f>'旅費交通費（原）'!I42</f>
        <v>6650000</v>
      </c>
      <c r="J13" s="62">
        <f>'旅費交通費（原）'!J42</f>
        <v>6650000</v>
      </c>
      <c r="K13" s="62">
        <f>'旅費交通費（原）'!K42</f>
        <v>7500000</v>
      </c>
      <c r="L13" s="62">
        <f>'旅費交通費（原）'!L42</f>
        <v>6950000</v>
      </c>
      <c r="M13" s="62">
        <f>'旅費交通費（原）'!M42</f>
        <v>6350000</v>
      </c>
      <c r="N13" s="62">
        <f>'旅費交通費（原）'!N42</f>
        <v>6920000</v>
      </c>
      <c r="O13" s="62">
        <f>'旅費交通費（原）'!O42</f>
        <v>6320000</v>
      </c>
      <c r="P13" s="62">
        <f>'旅費交通費（原）'!P42</f>
        <v>6720000</v>
      </c>
      <c r="Q13" s="105">
        <f t="shared" si="1"/>
        <v>84570000</v>
      </c>
    </row>
    <row r="14" spans="1:39" x14ac:dyDescent="0.4">
      <c r="A14" s="81">
        <v>5456</v>
      </c>
      <c r="B14" s="89" t="s">
        <v>199</v>
      </c>
      <c r="C14" s="89" t="s">
        <v>149</v>
      </c>
      <c r="D14" s="71">
        <v>10000</v>
      </c>
      <c r="E14" s="44">
        <f t="shared" ref="E14:F14" si="4">E2*$D$14</f>
        <v>300000</v>
      </c>
      <c r="F14" s="62">
        <f t="shared" si="4"/>
        <v>300000</v>
      </c>
      <c r="G14" s="62">
        <f t="shared" ref="G14:I14" si="5">G2*$D$14</f>
        <v>300000</v>
      </c>
      <c r="H14" s="62">
        <f t="shared" si="5"/>
        <v>300000</v>
      </c>
      <c r="I14" s="62">
        <f t="shared" si="5"/>
        <v>300000</v>
      </c>
      <c r="J14" s="62">
        <f t="shared" ref="J14:P14" si="6">J2*$D$14</f>
        <v>300000</v>
      </c>
      <c r="K14" s="62">
        <f t="shared" si="6"/>
        <v>300000</v>
      </c>
      <c r="L14" s="62">
        <f t="shared" si="6"/>
        <v>300000</v>
      </c>
      <c r="M14" s="62">
        <f t="shared" si="6"/>
        <v>300000</v>
      </c>
      <c r="N14" s="62">
        <f t="shared" si="6"/>
        <v>300000</v>
      </c>
      <c r="O14" s="62">
        <f t="shared" si="6"/>
        <v>300000</v>
      </c>
      <c r="P14" s="62">
        <f t="shared" si="6"/>
        <v>300000</v>
      </c>
      <c r="Q14" s="105">
        <f t="shared" si="1"/>
        <v>3600000</v>
      </c>
    </row>
    <row r="15" spans="1:39" x14ac:dyDescent="0.4">
      <c r="A15" s="81">
        <v>5457</v>
      </c>
      <c r="B15" s="89" t="s">
        <v>92</v>
      </c>
      <c r="C15" s="89" t="s">
        <v>145</v>
      </c>
      <c r="D15" s="71"/>
      <c r="E15" s="44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05">
        <f t="shared" si="1"/>
        <v>0</v>
      </c>
    </row>
    <row r="16" spans="1:39" x14ac:dyDescent="0.4">
      <c r="A16" s="81">
        <v>5458</v>
      </c>
      <c r="B16" s="89" t="s">
        <v>200</v>
      </c>
      <c r="C16" s="89" t="s">
        <v>145</v>
      </c>
      <c r="D16" s="71"/>
      <c r="E16" s="44">
        <v>250000</v>
      </c>
      <c r="F16" s="62">
        <v>250000</v>
      </c>
      <c r="G16" s="62">
        <v>250000</v>
      </c>
      <c r="H16" s="62">
        <v>250000</v>
      </c>
      <c r="I16" s="62">
        <v>250000</v>
      </c>
      <c r="J16" s="62">
        <v>250000</v>
      </c>
      <c r="K16" s="62">
        <v>250000</v>
      </c>
      <c r="L16" s="62">
        <v>250000</v>
      </c>
      <c r="M16" s="62">
        <v>250000</v>
      </c>
      <c r="N16" s="62">
        <v>250000</v>
      </c>
      <c r="O16" s="62">
        <v>250000</v>
      </c>
      <c r="P16" s="62">
        <v>550000</v>
      </c>
      <c r="Q16" s="105">
        <f t="shared" si="1"/>
        <v>3300000</v>
      </c>
    </row>
    <row r="17" spans="1:17" x14ac:dyDescent="0.4">
      <c r="A17" s="81">
        <v>5459</v>
      </c>
      <c r="B17" s="89" t="s">
        <v>201</v>
      </c>
      <c r="C17" s="89" t="s">
        <v>145</v>
      </c>
      <c r="D17" s="71"/>
      <c r="E17" s="44">
        <v>40000</v>
      </c>
      <c r="F17" s="62">
        <v>40000</v>
      </c>
      <c r="G17" s="62">
        <v>40000</v>
      </c>
      <c r="H17" s="62">
        <v>40000</v>
      </c>
      <c r="I17" s="62">
        <v>40000</v>
      </c>
      <c r="J17" s="62">
        <v>40000</v>
      </c>
      <c r="K17" s="62">
        <v>40000</v>
      </c>
      <c r="L17" s="62">
        <v>40000</v>
      </c>
      <c r="M17" s="62">
        <v>40000</v>
      </c>
      <c r="N17" s="62">
        <v>40000</v>
      </c>
      <c r="O17" s="62">
        <v>40000</v>
      </c>
      <c r="P17" s="62">
        <v>40000</v>
      </c>
      <c r="Q17" s="105">
        <f t="shared" si="1"/>
        <v>480000</v>
      </c>
    </row>
    <row r="18" spans="1:17" x14ac:dyDescent="0.4">
      <c r="A18" s="81">
        <v>5460</v>
      </c>
      <c r="B18" s="89" t="s">
        <v>202</v>
      </c>
      <c r="C18" s="89" t="s">
        <v>145</v>
      </c>
      <c r="D18" s="71"/>
      <c r="E18" s="44">
        <v>85000</v>
      </c>
      <c r="F18" s="62">
        <v>85000</v>
      </c>
      <c r="G18" s="62">
        <v>85000</v>
      </c>
      <c r="H18" s="62">
        <v>85000</v>
      </c>
      <c r="I18" s="62">
        <v>85000</v>
      </c>
      <c r="J18" s="62">
        <v>85000</v>
      </c>
      <c r="K18" s="62">
        <v>85000</v>
      </c>
      <c r="L18" s="62">
        <v>85000</v>
      </c>
      <c r="M18" s="62">
        <v>85000</v>
      </c>
      <c r="N18" s="62">
        <v>85000</v>
      </c>
      <c r="O18" s="62">
        <v>85000</v>
      </c>
      <c r="P18" s="62">
        <v>85000</v>
      </c>
      <c r="Q18" s="105">
        <f t="shared" si="1"/>
        <v>1020000</v>
      </c>
    </row>
    <row r="19" spans="1:17" x14ac:dyDescent="0.4">
      <c r="A19" s="81">
        <v>5461</v>
      </c>
      <c r="B19" s="89" t="s">
        <v>203</v>
      </c>
      <c r="C19" s="89" t="s">
        <v>145</v>
      </c>
      <c r="D19" s="71"/>
      <c r="E19" s="44">
        <v>50000</v>
      </c>
      <c r="F19" s="62">
        <v>50000</v>
      </c>
      <c r="G19" s="62">
        <v>50000</v>
      </c>
      <c r="H19" s="62">
        <v>50000</v>
      </c>
      <c r="I19" s="62">
        <v>50000</v>
      </c>
      <c r="J19" s="62">
        <v>50000</v>
      </c>
      <c r="K19" s="62">
        <v>50000</v>
      </c>
      <c r="L19" s="62">
        <v>50000</v>
      </c>
      <c r="M19" s="62">
        <v>50000</v>
      </c>
      <c r="N19" s="62">
        <v>50000</v>
      </c>
      <c r="O19" s="62">
        <v>50000</v>
      </c>
      <c r="P19" s="62">
        <v>50000</v>
      </c>
      <c r="Q19" s="105">
        <f t="shared" si="1"/>
        <v>600000</v>
      </c>
    </row>
    <row r="20" spans="1:17" x14ac:dyDescent="0.4">
      <c r="A20" s="81">
        <v>5479</v>
      </c>
      <c r="B20" s="89" t="s">
        <v>204</v>
      </c>
      <c r="C20" s="89" t="s">
        <v>145</v>
      </c>
      <c r="D20" s="71"/>
      <c r="E20" s="44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105">
        <f t="shared" si="1"/>
        <v>0</v>
      </c>
    </row>
    <row r="21" spans="1:17" x14ac:dyDescent="0.4">
      <c r="A21" s="74">
        <v>5999</v>
      </c>
      <c r="B21" s="90" t="s">
        <v>150</v>
      </c>
      <c r="C21" s="90" t="s">
        <v>145</v>
      </c>
      <c r="D21" s="16"/>
      <c r="E21" s="45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106">
        <f t="shared" ref="Q21:Q59" si="7">SUM(E21:P21)</f>
        <v>0</v>
      </c>
    </row>
    <row r="22" spans="1:17" x14ac:dyDescent="0.4">
      <c r="A22" s="97"/>
      <c r="B22" s="98" t="s">
        <v>17</v>
      </c>
      <c r="C22" s="98" t="s">
        <v>18</v>
      </c>
      <c r="D22" s="100"/>
      <c r="E22" s="133">
        <f>SUM(E7:E21)</f>
        <v>28785000</v>
      </c>
      <c r="F22" s="134">
        <f t="shared" ref="F22" si="8">SUM(F7:F21)</f>
        <v>28985000</v>
      </c>
      <c r="G22" s="134">
        <f t="shared" ref="G22:I22" si="9">SUM(G7:G21)</f>
        <v>33985000</v>
      </c>
      <c r="H22" s="134">
        <f t="shared" si="9"/>
        <v>29815000</v>
      </c>
      <c r="I22" s="134">
        <f t="shared" si="9"/>
        <v>29415000</v>
      </c>
      <c r="J22" s="134">
        <f t="shared" ref="J22:P22" si="10">SUM(J7:J21)</f>
        <v>29415000</v>
      </c>
      <c r="K22" s="134">
        <f t="shared" si="10"/>
        <v>30265000</v>
      </c>
      <c r="L22" s="134">
        <f t="shared" si="10"/>
        <v>29715000</v>
      </c>
      <c r="M22" s="134">
        <f t="shared" si="10"/>
        <v>27615000</v>
      </c>
      <c r="N22" s="134">
        <f t="shared" si="10"/>
        <v>28185000</v>
      </c>
      <c r="O22" s="134">
        <f t="shared" si="10"/>
        <v>27585000</v>
      </c>
      <c r="P22" s="134">
        <f t="shared" si="10"/>
        <v>33985000</v>
      </c>
      <c r="Q22" s="135">
        <f t="shared" si="7"/>
        <v>357750000</v>
      </c>
    </row>
    <row r="23" spans="1:17" x14ac:dyDescent="0.4">
      <c r="A23" s="97">
        <v>6000</v>
      </c>
      <c r="B23" s="98" t="s">
        <v>205</v>
      </c>
      <c r="C23" s="98" t="s">
        <v>18</v>
      </c>
      <c r="D23" s="100"/>
      <c r="E23" s="133">
        <f t="shared" ref="E23:F23" si="11">E6-E22</f>
        <v>21215000</v>
      </c>
      <c r="F23" s="134">
        <f t="shared" si="11"/>
        <v>21015000</v>
      </c>
      <c r="G23" s="134">
        <f t="shared" ref="G23:I23" si="12">G6-G22</f>
        <v>11015000</v>
      </c>
      <c r="H23" s="134">
        <f t="shared" si="12"/>
        <v>20185000</v>
      </c>
      <c r="I23" s="134">
        <f t="shared" si="12"/>
        <v>20585000</v>
      </c>
      <c r="J23" s="134">
        <f t="shared" ref="J23:P23" si="13">J6-J22</f>
        <v>20585000</v>
      </c>
      <c r="K23" s="134">
        <f t="shared" si="13"/>
        <v>19735000</v>
      </c>
      <c r="L23" s="134">
        <f t="shared" si="13"/>
        <v>20285000</v>
      </c>
      <c r="M23" s="134">
        <f t="shared" si="13"/>
        <v>12385000</v>
      </c>
      <c r="N23" s="134">
        <f t="shared" si="13"/>
        <v>21815000</v>
      </c>
      <c r="O23" s="134">
        <f t="shared" si="13"/>
        <v>22415000</v>
      </c>
      <c r="P23" s="134">
        <f t="shared" si="13"/>
        <v>26015000</v>
      </c>
      <c r="Q23" s="135">
        <f t="shared" si="7"/>
        <v>237250000</v>
      </c>
    </row>
    <row r="24" spans="1:17" x14ac:dyDescent="0.4">
      <c r="A24" s="81">
        <v>6111</v>
      </c>
      <c r="B24" s="89" t="s">
        <v>206</v>
      </c>
      <c r="C24" s="89" t="s">
        <v>145</v>
      </c>
      <c r="D24" s="71"/>
      <c r="E24" s="44">
        <v>1000000</v>
      </c>
      <c r="F24" s="62">
        <v>1000000</v>
      </c>
      <c r="G24" s="62">
        <v>1000000</v>
      </c>
      <c r="H24" s="62">
        <v>1000000</v>
      </c>
      <c r="I24" s="62">
        <v>1000000</v>
      </c>
      <c r="J24" s="62">
        <v>1000000</v>
      </c>
      <c r="K24" s="62">
        <v>1000000</v>
      </c>
      <c r="L24" s="62">
        <v>1000000</v>
      </c>
      <c r="M24" s="62">
        <v>1000000</v>
      </c>
      <c r="N24" s="62">
        <v>1000000</v>
      </c>
      <c r="O24" s="62">
        <v>1000000</v>
      </c>
      <c r="P24" s="62">
        <v>1000000</v>
      </c>
      <c r="Q24" s="105">
        <f t="shared" si="7"/>
        <v>12000000</v>
      </c>
    </row>
    <row r="25" spans="1:17" x14ac:dyDescent="0.4">
      <c r="A25" s="81">
        <v>6112</v>
      </c>
      <c r="B25" s="89" t="s">
        <v>83</v>
      </c>
      <c r="C25" s="94" t="s">
        <v>145</v>
      </c>
      <c r="D25" s="71"/>
      <c r="E25" s="44">
        <v>9000000</v>
      </c>
      <c r="F25" s="62">
        <v>9000000</v>
      </c>
      <c r="G25" s="62">
        <v>9000000</v>
      </c>
      <c r="H25" s="62">
        <v>9000000</v>
      </c>
      <c r="I25" s="62">
        <v>9000000</v>
      </c>
      <c r="J25" s="62">
        <v>9000000</v>
      </c>
      <c r="K25" s="62">
        <v>9000000</v>
      </c>
      <c r="L25" s="62">
        <v>9000000</v>
      </c>
      <c r="M25" s="62">
        <v>9000000</v>
      </c>
      <c r="N25" s="62">
        <v>9000000</v>
      </c>
      <c r="O25" s="62">
        <v>9000000</v>
      </c>
      <c r="P25" s="62">
        <v>9000000</v>
      </c>
      <c r="Q25" s="105">
        <f t="shared" si="7"/>
        <v>108000000</v>
      </c>
    </row>
    <row r="26" spans="1:17" x14ac:dyDescent="0.4">
      <c r="A26" s="81">
        <v>6114</v>
      </c>
      <c r="B26" s="89" t="s">
        <v>207</v>
      </c>
      <c r="C26" s="89" t="s">
        <v>145</v>
      </c>
      <c r="D26" s="71"/>
      <c r="E26" s="44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05">
        <f t="shared" si="7"/>
        <v>0</v>
      </c>
    </row>
    <row r="27" spans="1:17" x14ac:dyDescent="0.4">
      <c r="A27" s="81">
        <v>6116</v>
      </c>
      <c r="B27" s="89" t="s">
        <v>2</v>
      </c>
      <c r="C27" s="89" t="s">
        <v>148</v>
      </c>
      <c r="D27" s="87">
        <v>0.13</v>
      </c>
      <c r="E27" s="44">
        <f t="shared" ref="E27:F27" si="14">E25*$D$27</f>
        <v>1170000</v>
      </c>
      <c r="F27" s="62">
        <f t="shared" si="14"/>
        <v>1170000</v>
      </c>
      <c r="G27" s="62">
        <f t="shared" ref="G27:I27" si="15">G25*$D$27</f>
        <v>1170000</v>
      </c>
      <c r="H27" s="62">
        <f t="shared" si="15"/>
        <v>1170000</v>
      </c>
      <c r="I27" s="62">
        <f t="shared" si="15"/>
        <v>1170000</v>
      </c>
      <c r="J27" s="62">
        <f t="shared" ref="J27:P27" si="16">J25*$D$27</f>
        <v>1170000</v>
      </c>
      <c r="K27" s="62">
        <f t="shared" si="16"/>
        <v>1170000</v>
      </c>
      <c r="L27" s="62">
        <f t="shared" si="16"/>
        <v>1170000</v>
      </c>
      <c r="M27" s="62">
        <f t="shared" si="16"/>
        <v>1170000</v>
      </c>
      <c r="N27" s="62">
        <f t="shared" si="16"/>
        <v>1170000</v>
      </c>
      <c r="O27" s="62">
        <f t="shared" si="16"/>
        <v>1170000</v>
      </c>
      <c r="P27" s="62">
        <f t="shared" si="16"/>
        <v>1170000</v>
      </c>
      <c r="Q27" s="105">
        <f t="shared" si="7"/>
        <v>14040000</v>
      </c>
    </row>
    <row r="28" spans="1:17" x14ac:dyDescent="0.4">
      <c r="A28" s="81">
        <v>6117</v>
      </c>
      <c r="B28" s="91" t="s">
        <v>208</v>
      </c>
      <c r="C28" s="89" t="s">
        <v>16</v>
      </c>
      <c r="D28" s="71"/>
      <c r="E28" s="44">
        <f>福利厚生費!E14</f>
        <v>226000</v>
      </c>
      <c r="F28" s="62">
        <f>福利厚生費!F14</f>
        <v>226000</v>
      </c>
      <c r="G28" s="62">
        <f>福利厚生費!G14</f>
        <v>226000</v>
      </c>
      <c r="H28" s="62">
        <f>福利厚生費!H14</f>
        <v>226000</v>
      </c>
      <c r="I28" s="62">
        <f>福利厚生費!I14</f>
        <v>226000</v>
      </c>
      <c r="J28" s="62">
        <f>福利厚生費!J14</f>
        <v>268000</v>
      </c>
      <c r="K28" s="62">
        <f>福利厚生費!K14</f>
        <v>226000</v>
      </c>
      <c r="L28" s="62">
        <f>福利厚生費!L14</f>
        <v>226000</v>
      </c>
      <c r="M28" s="62">
        <f>福利厚生費!M14</f>
        <v>426000</v>
      </c>
      <c r="N28" s="62">
        <f>福利厚生費!N14</f>
        <v>268000</v>
      </c>
      <c r="O28" s="62">
        <f>福利厚生費!O14</f>
        <v>226000</v>
      </c>
      <c r="P28" s="62">
        <f>福利厚生費!P14</f>
        <v>226000</v>
      </c>
      <c r="Q28" s="105">
        <f t="shared" si="7"/>
        <v>2996000</v>
      </c>
    </row>
    <row r="29" spans="1:17" x14ac:dyDescent="0.4">
      <c r="A29" s="81">
        <v>6122</v>
      </c>
      <c r="B29" s="89" t="s">
        <v>209</v>
      </c>
      <c r="C29" s="89" t="s">
        <v>89</v>
      </c>
      <c r="D29" s="71"/>
      <c r="E29" s="44">
        <v>300000</v>
      </c>
      <c r="F29" s="62">
        <v>300000</v>
      </c>
      <c r="G29" s="62">
        <v>300000</v>
      </c>
      <c r="H29" s="62">
        <v>300000</v>
      </c>
      <c r="I29" s="62">
        <v>300000</v>
      </c>
      <c r="J29" s="62">
        <v>300000</v>
      </c>
      <c r="K29" s="62">
        <v>300000</v>
      </c>
      <c r="L29" s="62">
        <v>300000</v>
      </c>
      <c r="M29" s="62">
        <v>300000</v>
      </c>
      <c r="N29" s="62">
        <v>300000</v>
      </c>
      <c r="O29" s="62">
        <v>300000</v>
      </c>
      <c r="P29" s="62">
        <v>300000</v>
      </c>
      <c r="Q29" s="105">
        <f t="shared" si="7"/>
        <v>3600000</v>
      </c>
    </row>
    <row r="30" spans="1:17" x14ac:dyDescent="0.4">
      <c r="A30" s="81">
        <v>6211</v>
      </c>
      <c r="B30" s="89" t="s">
        <v>19</v>
      </c>
      <c r="C30" s="89" t="s">
        <v>145</v>
      </c>
      <c r="D30" s="71"/>
      <c r="E30" s="44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105">
        <f t="shared" si="7"/>
        <v>0</v>
      </c>
    </row>
    <row r="31" spans="1:17" x14ac:dyDescent="0.4">
      <c r="A31" s="81">
        <v>6212</v>
      </c>
      <c r="B31" s="91" t="s">
        <v>210</v>
      </c>
      <c r="C31" s="89" t="s">
        <v>16</v>
      </c>
      <c r="D31" s="71"/>
      <c r="E31" s="44">
        <f>消耗品費!E16</f>
        <v>377000</v>
      </c>
      <c r="F31" s="62">
        <f>消耗品費!F16</f>
        <v>252000</v>
      </c>
      <c r="G31" s="62">
        <f>消耗品費!G16</f>
        <v>252000</v>
      </c>
      <c r="H31" s="62">
        <f>消耗品費!H16</f>
        <v>252000</v>
      </c>
      <c r="I31" s="62">
        <f>消耗品費!I16</f>
        <v>252000</v>
      </c>
      <c r="J31" s="62">
        <f>消耗品費!J16</f>
        <v>252000</v>
      </c>
      <c r="K31" s="62">
        <f>消耗品費!K16</f>
        <v>377000</v>
      </c>
      <c r="L31" s="62">
        <f>消耗品費!L16</f>
        <v>252000</v>
      </c>
      <c r="M31" s="62">
        <f>消耗品費!M16</f>
        <v>252000</v>
      </c>
      <c r="N31" s="62">
        <f>消耗品費!N16</f>
        <v>252000</v>
      </c>
      <c r="O31" s="62">
        <f>消耗品費!O16</f>
        <v>252000</v>
      </c>
      <c r="P31" s="62">
        <f>消耗品費!P16</f>
        <v>252000</v>
      </c>
      <c r="Q31" s="105">
        <f t="shared" si="7"/>
        <v>3274000</v>
      </c>
    </row>
    <row r="32" spans="1:17" x14ac:dyDescent="0.4">
      <c r="A32" s="81">
        <v>6213</v>
      </c>
      <c r="B32" s="91" t="s">
        <v>211</v>
      </c>
      <c r="C32" s="89" t="s">
        <v>16</v>
      </c>
      <c r="D32" s="71"/>
      <c r="E32" s="44">
        <f>賃借料!E11</f>
        <v>1029600</v>
      </c>
      <c r="F32" s="62">
        <f>賃借料!F11</f>
        <v>1029600</v>
      </c>
      <c r="G32" s="62">
        <f>賃借料!G11</f>
        <v>1029600</v>
      </c>
      <c r="H32" s="62">
        <f>賃借料!H11</f>
        <v>1029600</v>
      </c>
      <c r="I32" s="62">
        <f>賃借料!I11</f>
        <v>1029600</v>
      </c>
      <c r="J32" s="62">
        <f>賃借料!J11</f>
        <v>1029600</v>
      </c>
      <c r="K32" s="62">
        <f>賃借料!K11</f>
        <v>1029600</v>
      </c>
      <c r="L32" s="62">
        <f>賃借料!L11</f>
        <v>1029600</v>
      </c>
      <c r="M32" s="62">
        <f>賃借料!M11</f>
        <v>1029600</v>
      </c>
      <c r="N32" s="62">
        <f>賃借料!N11</f>
        <v>1029600</v>
      </c>
      <c r="O32" s="62">
        <f>賃借料!O11</f>
        <v>1029600</v>
      </c>
      <c r="P32" s="62">
        <f>賃借料!P11</f>
        <v>1029600</v>
      </c>
      <c r="Q32" s="105">
        <f t="shared" si="7"/>
        <v>12355200</v>
      </c>
    </row>
    <row r="33" spans="1:17" x14ac:dyDescent="0.4">
      <c r="A33" s="81">
        <v>6215</v>
      </c>
      <c r="B33" s="91" t="s">
        <v>212</v>
      </c>
      <c r="C33" s="89" t="s">
        <v>16</v>
      </c>
      <c r="D33" s="71"/>
      <c r="E33" s="44">
        <f>保険料!E9</f>
        <v>0</v>
      </c>
      <c r="F33" s="62">
        <f>保険料!F9</f>
        <v>0</v>
      </c>
      <c r="G33" s="62">
        <f>保険料!G9</f>
        <v>0</v>
      </c>
      <c r="H33" s="62">
        <f>保険料!H9</f>
        <v>1400000</v>
      </c>
      <c r="I33" s="62">
        <f>保険料!I9</f>
        <v>0</v>
      </c>
      <c r="J33" s="62">
        <f>保険料!J9</f>
        <v>0</v>
      </c>
      <c r="K33" s="62">
        <f>保険料!K9</f>
        <v>0</v>
      </c>
      <c r="L33" s="62">
        <f>保険料!L9</f>
        <v>0</v>
      </c>
      <c r="M33" s="62">
        <f>保険料!M9</f>
        <v>0</v>
      </c>
      <c r="N33" s="62">
        <f>保険料!N9</f>
        <v>40000</v>
      </c>
      <c r="O33" s="62">
        <f>保険料!O9</f>
        <v>0</v>
      </c>
      <c r="P33" s="62">
        <f>保険料!P9</f>
        <v>0</v>
      </c>
      <c r="Q33" s="105">
        <f t="shared" si="7"/>
        <v>1440000</v>
      </c>
    </row>
    <row r="34" spans="1:17" x14ac:dyDescent="0.4">
      <c r="A34" s="81">
        <v>6216</v>
      </c>
      <c r="B34" s="91" t="s">
        <v>213</v>
      </c>
      <c r="C34" s="89" t="s">
        <v>16</v>
      </c>
      <c r="D34" s="71"/>
      <c r="E34" s="44">
        <f>修繕維持費!E14</f>
        <v>482000</v>
      </c>
      <c r="F34" s="62">
        <f>修繕維持費!F14</f>
        <v>532000</v>
      </c>
      <c r="G34" s="62">
        <f>修繕維持費!G14</f>
        <v>842000</v>
      </c>
      <c r="H34" s="62">
        <f>修繕維持費!H14</f>
        <v>482000</v>
      </c>
      <c r="I34" s="62">
        <f>修繕維持費!I14</f>
        <v>482000</v>
      </c>
      <c r="J34" s="62">
        <f>修繕維持費!J14</f>
        <v>882000</v>
      </c>
      <c r="K34" s="62">
        <f>修繕維持費!K14</f>
        <v>482000</v>
      </c>
      <c r="L34" s="62">
        <f>修繕維持費!L14</f>
        <v>482000</v>
      </c>
      <c r="M34" s="62">
        <f>修繕維持費!M14</f>
        <v>782000</v>
      </c>
      <c r="N34" s="62">
        <f>修繕維持費!N14</f>
        <v>482000</v>
      </c>
      <c r="O34" s="62">
        <f>修繕維持費!O14</f>
        <v>482000</v>
      </c>
      <c r="P34" s="62">
        <f>修繕維持費!P14</f>
        <v>982000</v>
      </c>
      <c r="Q34" s="105">
        <f t="shared" si="7"/>
        <v>7394000</v>
      </c>
    </row>
    <row r="35" spans="1:17" x14ac:dyDescent="0.4">
      <c r="A35" s="81">
        <v>6217</v>
      </c>
      <c r="B35" s="89" t="s">
        <v>214</v>
      </c>
      <c r="C35" s="89" t="s">
        <v>145</v>
      </c>
      <c r="D35" s="71"/>
      <c r="E35" s="44">
        <v>0</v>
      </c>
      <c r="F35" s="62">
        <v>0</v>
      </c>
      <c r="G35" s="62">
        <v>600000</v>
      </c>
      <c r="H35" s="62">
        <v>15000</v>
      </c>
      <c r="I35" s="62">
        <v>0</v>
      </c>
      <c r="J35" s="62">
        <v>50000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50000</v>
      </c>
      <c r="Q35" s="105">
        <f t="shared" si="7"/>
        <v>715000</v>
      </c>
    </row>
    <row r="36" spans="1:17" x14ac:dyDescent="0.4">
      <c r="A36" s="81">
        <v>6218</v>
      </c>
      <c r="B36" s="91" t="s">
        <v>215</v>
      </c>
      <c r="C36" s="89" t="s">
        <v>16</v>
      </c>
      <c r="D36" s="71"/>
      <c r="E36" s="44">
        <f>減価償却費!E8</f>
        <v>290000</v>
      </c>
      <c r="F36" s="62">
        <f>減価償却費!F8</f>
        <v>290000</v>
      </c>
      <c r="G36" s="62">
        <f>減価償却費!G8</f>
        <v>290000</v>
      </c>
      <c r="H36" s="62">
        <f>減価償却費!H8</f>
        <v>290000</v>
      </c>
      <c r="I36" s="62">
        <f>減価償却費!I8</f>
        <v>290000</v>
      </c>
      <c r="J36" s="62">
        <f>減価償却費!J8</f>
        <v>290000</v>
      </c>
      <c r="K36" s="62">
        <f>減価償却費!K8</f>
        <v>290000</v>
      </c>
      <c r="L36" s="62">
        <f>減価償却費!L8</f>
        <v>290000</v>
      </c>
      <c r="M36" s="62">
        <f>減価償却費!M8</f>
        <v>290000</v>
      </c>
      <c r="N36" s="62">
        <f>減価償却費!N8</f>
        <v>290000</v>
      </c>
      <c r="O36" s="62">
        <f>減価償却費!O8</f>
        <v>290000</v>
      </c>
      <c r="P36" s="62">
        <f>減価償却費!P8</f>
        <v>290000</v>
      </c>
      <c r="Q36" s="105">
        <f t="shared" si="7"/>
        <v>3480000</v>
      </c>
    </row>
    <row r="37" spans="1:17" x14ac:dyDescent="0.4">
      <c r="A37" s="81">
        <v>6219</v>
      </c>
      <c r="B37" s="89" t="s">
        <v>216</v>
      </c>
      <c r="C37" s="89" t="s">
        <v>145</v>
      </c>
      <c r="D37" s="71"/>
      <c r="E37" s="44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200000</v>
      </c>
      <c r="Q37" s="105">
        <f t="shared" si="7"/>
        <v>200000</v>
      </c>
    </row>
    <row r="38" spans="1:17" x14ac:dyDescent="0.4">
      <c r="A38" s="81">
        <v>6221</v>
      </c>
      <c r="B38" s="91" t="s">
        <v>217</v>
      </c>
      <c r="C38" s="89" t="s">
        <v>16</v>
      </c>
      <c r="D38" s="71"/>
      <c r="E38" s="44">
        <f>旅費交通費!E26</f>
        <v>735000</v>
      </c>
      <c r="F38" s="62">
        <f>旅費交通費!F26</f>
        <v>735000</v>
      </c>
      <c r="G38" s="62">
        <f>旅費交通費!G26</f>
        <v>465000</v>
      </c>
      <c r="H38" s="62">
        <f>旅費交通費!H26</f>
        <v>465000</v>
      </c>
      <c r="I38" s="62">
        <f>旅費交通費!I26</f>
        <v>465000</v>
      </c>
      <c r="J38" s="62">
        <f>旅費交通費!J26</f>
        <v>465000</v>
      </c>
      <c r="K38" s="62">
        <f>旅費交通費!K26</f>
        <v>450000</v>
      </c>
      <c r="L38" s="62">
        <f>旅費交通費!L26</f>
        <v>450000</v>
      </c>
      <c r="M38" s="62">
        <f>旅費交通費!M26</f>
        <v>450000</v>
      </c>
      <c r="N38" s="62">
        <f>旅費交通費!N26</f>
        <v>450000</v>
      </c>
      <c r="O38" s="62">
        <f>旅費交通費!O26</f>
        <v>450000</v>
      </c>
      <c r="P38" s="62">
        <f>旅費交通費!P26</f>
        <v>450000</v>
      </c>
      <c r="Q38" s="105">
        <f t="shared" si="7"/>
        <v>6030000</v>
      </c>
    </row>
    <row r="39" spans="1:17" x14ac:dyDescent="0.4">
      <c r="A39" s="81">
        <v>6222</v>
      </c>
      <c r="B39" s="91" t="s">
        <v>218</v>
      </c>
      <c r="C39" s="89" t="s">
        <v>16</v>
      </c>
      <c r="D39" s="71"/>
      <c r="E39" s="44">
        <f>通信費!E15</f>
        <v>43000</v>
      </c>
      <c r="F39" s="62">
        <f>通信費!F15</f>
        <v>43000</v>
      </c>
      <c r="G39" s="62">
        <f>通信費!G15</f>
        <v>43000</v>
      </c>
      <c r="H39" s="62">
        <f>通信費!H15</f>
        <v>43000</v>
      </c>
      <c r="I39" s="62">
        <f>通信費!I15</f>
        <v>43000</v>
      </c>
      <c r="J39" s="62">
        <f>通信費!J15</f>
        <v>43000</v>
      </c>
      <c r="K39" s="62">
        <f>通信費!K15</f>
        <v>43000</v>
      </c>
      <c r="L39" s="62">
        <f>通信費!L15</f>
        <v>43000</v>
      </c>
      <c r="M39" s="62">
        <f>通信費!M15</f>
        <v>43000</v>
      </c>
      <c r="N39" s="62">
        <f>通信費!N15</f>
        <v>43000</v>
      </c>
      <c r="O39" s="62">
        <f>通信費!O15</f>
        <v>43000</v>
      </c>
      <c r="P39" s="62">
        <f>通信費!P15</f>
        <v>43000</v>
      </c>
      <c r="Q39" s="105">
        <f t="shared" si="7"/>
        <v>516000</v>
      </c>
    </row>
    <row r="40" spans="1:17" x14ac:dyDescent="0.4">
      <c r="A40" s="81">
        <v>6223</v>
      </c>
      <c r="B40" s="91" t="s">
        <v>219</v>
      </c>
      <c r="C40" s="89" t="s">
        <v>16</v>
      </c>
      <c r="D40" s="71"/>
      <c r="E40" s="44">
        <f>会議費!E26</f>
        <v>35400</v>
      </c>
      <c r="F40" s="62">
        <f>会議費!F26</f>
        <v>35400</v>
      </c>
      <c r="G40" s="62">
        <f>会議費!G26</f>
        <v>35400</v>
      </c>
      <c r="H40" s="62">
        <f>会議費!H26</f>
        <v>35400</v>
      </c>
      <c r="I40" s="62">
        <f>会議費!I26</f>
        <v>35400</v>
      </c>
      <c r="J40" s="62">
        <f>会議費!J26</f>
        <v>35400</v>
      </c>
      <c r="K40" s="62">
        <f>会議費!K26</f>
        <v>35400</v>
      </c>
      <c r="L40" s="62">
        <f>会議費!L26</f>
        <v>35400</v>
      </c>
      <c r="M40" s="62">
        <f>会議費!M26</f>
        <v>35400</v>
      </c>
      <c r="N40" s="62">
        <f>会議費!N26</f>
        <v>35400</v>
      </c>
      <c r="O40" s="62">
        <f>会議費!O26</f>
        <v>35400</v>
      </c>
      <c r="P40" s="62">
        <f>会議費!P26</f>
        <v>35400</v>
      </c>
      <c r="Q40" s="105">
        <f t="shared" si="7"/>
        <v>424800</v>
      </c>
    </row>
    <row r="41" spans="1:17" x14ac:dyDescent="0.4">
      <c r="A41" s="81">
        <v>6224</v>
      </c>
      <c r="B41" s="89" t="s">
        <v>220</v>
      </c>
      <c r="C41" s="89" t="s">
        <v>145</v>
      </c>
      <c r="D41" s="71"/>
      <c r="E41" s="44">
        <v>45000</v>
      </c>
      <c r="F41" s="62">
        <v>45000</v>
      </c>
      <c r="G41" s="62">
        <v>45000</v>
      </c>
      <c r="H41" s="62">
        <v>45000</v>
      </c>
      <c r="I41" s="62">
        <v>45000</v>
      </c>
      <c r="J41" s="62">
        <v>45000</v>
      </c>
      <c r="K41" s="62">
        <v>45000</v>
      </c>
      <c r="L41" s="62">
        <v>45000</v>
      </c>
      <c r="M41" s="62">
        <v>45000</v>
      </c>
      <c r="N41" s="62">
        <v>45000</v>
      </c>
      <c r="O41" s="62">
        <v>45000</v>
      </c>
      <c r="P41" s="62">
        <v>45000</v>
      </c>
      <c r="Q41" s="105">
        <f t="shared" si="7"/>
        <v>540000</v>
      </c>
    </row>
    <row r="42" spans="1:17" x14ac:dyDescent="0.4">
      <c r="A42" s="81">
        <v>6225</v>
      </c>
      <c r="B42" s="91" t="s">
        <v>221</v>
      </c>
      <c r="C42" s="89" t="s">
        <v>16</v>
      </c>
      <c r="D42" s="71"/>
      <c r="E42" s="44">
        <f>支払手数料!E16</f>
        <v>250000</v>
      </c>
      <c r="F42" s="62">
        <f>支払手数料!F16</f>
        <v>500000</v>
      </c>
      <c r="G42" s="62">
        <f>支払手数料!G16</f>
        <v>260000</v>
      </c>
      <c r="H42" s="62">
        <f>支払手数料!H16</f>
        <v>250000</v>
      </c>
      <c r="I42" s="62">
        <f>支払手数料!I16</f>
        <v>200000</v>
      </c>
      <c r="J42" s="62">
        <f>支払手数料!J16</f>
        <v>300000</v>
      </c>
      <c r="K42" s="62">
        <f>支払手数料!K16</f>
        <v>200000</v>
      </c>
      <c r="L42" s="62">
        <f>支払手数料!L16</f>
        <v>200000</v>
      </c>
      <c r="M42" s="62">
        <f>支払手数料!M16</f>
        <v>300000</v>
      </c>
      <c r="N42" s="62">
        <f>支払手数料!N16</f>
        <v>250000</v>
      </c>
      <c r="O42" s="62">
        <f>支払手数料!O16</f>
        <v>200000</v>
      </c>
      <c r="P42" s="62">
        <f>支払手数料!P16</f>
        <v>300000</v>
      </c>
      <c r="Q42" s="105">
        <f t="shared" si="7"/>
        <v>3210000</v>
      </c>
    </row>
    <row r="43" spans="1:17" x14ac:dyDescent="0.4">
      <c r="A43" s="81">
        <v>6226</v>
      </c>
      <c r="B43" s="91" t="s">
        <v>222</v>
      </c>
      <c r="C43" s="89" t="s">
        <v>16</v>
      </c>
      <c r="D43" s="71"/>
      <c r="E43" s="44">
        <f>新聞図書費!E15</f>
        <v>9700</v>
      </c>
      <c r="F43" s="62">
        <f>新聞図書費!F15</f>
        <v>9700</v>
      </c>
      <c r="G43" s="62">
        <f>新聞図書費!G15</f>
        <v>9700</v>
      </c>
      <c r="H43" s="62">
        <f>新聞図書費!H15</f>
        <v>9700</v>
      </c>
      <c r="I43" s="62">
        <f>新聞図書費!I15</f>
        <v>9700</v>
      </c>
      <c r="J43" s="62">
        <f>新聞図書費!J15</f>
        <v>14700</v>
      </c>
      <c r="K43" s="62">
        <f>新聞図書費!K15</f>
        <v>9700</v>
      </c>
      <c r="L43" s="62">
        <f>新聞図書費!L15</f>
        <v>9700</v>
      </c>
      <c r="M43" s="62">
        <f>新聞図書費!M15</f>
        <v>9700</v>
      </c>
      <c r="N43" s="62">
        <f>新聞図書費!N15</f>
        <v>9700</v>
      </c>
      <c r="O43" s="62">
        <f>新聞図書費!O15</f>
        <v>9700</v>
      </c>
      <c r="P43" s="62">
        <f>新聞図書費!P15</f>
        <v>14700</v>
      </c>
      <c r="Q43" s="105">
        <f t="shared" si="7"/>
        <v>126400</v>
      </c>
    </row>
    <row r="44" spans="1:17" x14ac:dyDescent="0.4">
      <c r="A44" s="81">
        <v>6227</v>
      </c>
      <c r="B44" s="91" t="s">
        <v>223</v>
      </c>
      <c r="C44" s="89" t="s">
        <v>16</v>
      </c>
      <c r="D44" s="71"/>
      <c r="E44" s="44">
        <f>銀行手数料!E7</f>
        <v>5000</v>
      </c>
      <c r="F44" s="62">
        <f>銀行手数料!F7</f>
        <v>5000</v>
      </c>
      <c r="G44" s="62">
        <f>銀行手数料!G7</f>
        <v>5000</v>
      </c>
      <c r="H44" s="62">
        <f>銀行手数料!H7</f>
        <v>5000</v>
      </c>
      <c r="I44" s="62">
        <f>銀行手数料!I7</f>
        <v>5000</v>
      </c>
      <c r="J44" s="62">
        <f>銀行手数料!J7</f>
        <v>5000</v>
      </c>
      <c r="K44" s="62">
        <f>銀行手数料!K7</f>
        <v>5000</v>
      </c>
      <c r="L44" s="62">
        <f>銀行手数料!L7</f>
        <v>5000</v>
      </c>
      <c r="M44" s="62">
        <f>銀行手数料!M7</f>
        <v>5000</v>
      </c>
      <c r="N44" s="62">
        <f>銀行手数料!N7</f>
        <v>5000</v>
      </c>
      <c r="O44" s="62">
        <f>銀行手数料!O7</f>
        <v>5000</v>
      </c>
      <c r="P44" s="62">
        <f>銀行手数料!P7</f>
        <v>5000</v>
      </c>
      <c r="Q44" s="105">
        <f t="shared" si="7"/>
        <v>60000</v>
      </c>
    </row>
    <row r="45" spans="1:17" x14ac:dyDescent="0.4">
      <c r="A45" s="81">
        <v>6228</v>
      </c>
      <c r="B45" s="91" t="s">
        <v>224</v>
      </c>
      <c r="C45" s="89" t="s">
        <v>16</v>
      </c>
      <c r="D45" s="71"/>
      <c r="E45" s="44">
        <f>販促広告費!E16</f>
        <v>135000</v>
      </c>
      <c r="F45" s="62">
        <f>販促広告費!F16</f>
        <v>0</v>
      </c>
      <c r="G45" s="62">
        <f>販促広告費!G16</f>
        <v>0</v>
      </c>
      <c r="H45" s="62">
        <f>販促広告費!H16</f>
        <v>500000</v>
      </c>
      <c r="I45" s="62">
        <f>販促広告費!I16</f>
        <v>0</v>
      </c>
      <c r="J45" s="62">
        <f>販促広告費!J16</f>
        <v>0</v>
      </c>
      <c r="K45" s="62">
        <f>販促広告費!K16</f>
        <v>135000</v>
      </c>
      <c r="L45" s="62">
        <f>販促広告費!L16</f>
        <v>0</v>
      </c>
      <c r="M45" s="62">
        <f>販促広告費!M16</f>
        <v>0</v>
      </c>
      <c r="N45" s="62">
        <f>販促広告費!N16</f>
        <v>500000</v>
      </c>
      <c r="O45" s="62">
        <f>販促広告費!O16</f>
        <v>0</v>
      </c>
      <c r="P45" s="62">
        <f>販促広告費!P16</f>
        <v>0</v>
      </c>
      <c r="Q45" s="105">
        <f t="shared" si="7"/>
        <v>1270000</v>
      </c>
    </row>
    <row r="46" spans="1:17" x14ac:dyDescent="0.4">
      <c r="A46" s="81">
        <v>6229</v>
      </c>
      <c r="B46" s="91" t="s">
        <v>225</v>
      </c>
      <c r="C46" s="89" t="s">
        <v>16</v>
      </c>
      <c r="D46" s="71"/>
      <c r="E46" s="44">
        <f>接待交際費!E23</f>
        <v>50000</v>
      </c>
      <c r="F46" s="62">
        <f>接待交際費!F23</f>
        <v>50000</v>
      </c>
      <c r="G46" s="62">
        <f>接待交際費!G23</f>
        <v>50000</v>
      </c>
      <c r="H46" s="62">
        <f>接待交際費!H23</f>
        <v>50000</v>
      </c>
      <c r="I46" s="62">
        <f>接待交際費!I23</f>
        <v>50000</v>
      </c>
      <c r="J46" s="62">
        <f>接待交際費!J23</f>
        <v>50000</v>
      </c>
      <c r="K46" s="62">
        <f>接待交際費!K23</f>
        <v>50000</v>
      </c>
      <c r="L46" s="62">
        <f>接待交際費!L23</f>
        <v>50000</v>
      </c>
      <c r="M46" s="62">
        <f>接待交際費!M23</f>
        <v>50000</v>
      </c>
      <c r="N46" s="62">
        <f>接待交際費!N23</f>
        <v>50000</v>
      </c>
      <c r="O46" s="62">
        <f>接待交際費!O23</f>
        <v>50000</v>
      </c>
      <c r="P46" s="62">
        <f>接待交際費!P23</f>
        <v>50000</v>
      </c>
      <c r="Q46" s="105">
        <f t="shared" si="7"/>
        <v>600000</v>
      </c>
    </row>
    <row r="47" spans="1:17" x14ac:dyDescent="0.4">
      <c r="A47" s="81">
        <v>6230</v>
      </c>
      <c r="B47" s="89" t="s">
        <v>226</v>
      </c>
      <c r="C47" s="89" t="s">
        <v>145</v>
      </c>
      <c r="D47" s="71"/>
      <c r="E47" s="44"/>
      <c r="F47" s="62"/>
      <c r="G47" s="62"/>
      <c r="H47" s="62"/>
      <c r="I47" s="62">
        <v>60000</v>
      </c>
      <c r="J47" s="62">
        <v>20000</v>
      </c>
      <c r="K47" s="62">
        <v>60000</v>
      </c>
      <c r="L47" s="62"/>
      <c r="M47" s="62"/>
      <c r="N47" s="62"/>
      <c r="O47" s="62"/>
      <c r="P47" s="62">
        <v>60000</v>
      </c>
      <c r="Q47" s="105">
        <f t="shared" si="7"/>
        <v>200000</v>
      </c>
    </row>
    <row r="48" spans="1:17" x14ac:dyDescent="0.4">
      <c r="A48" s="81">
        <v>6231</v>
      </c>
      <c r="B48" s="91" t="s">
        <v>227</v>
      </c>
      <c r="C48" s="89" t="s">
        <v>16</v>
      </c>
      <c r="D48" s="71"/>
      <c r="E48" s="44">
        <f>寄付金!E8</f>
        <v>0</v>
      </c>
      <c r="F48" s="62">
        <f>寄付金!F8</f>
        <v>0</v>
      </c>
      <c r="G48" s="62">
        <f>寄付金!G8</f>
        <v>0</v>
      </c>
      <c r="H48" s="62">
        <f>寄付金!H8</f>
        <v>30000</v>
      </c>
      <c r="I48" s="62">
        <f>寄付金!I8</f>
        <v>0</v>
      </c>
      <c r="J48" s="62">
        <f>寄付金!J8</f>
        <v>0</v>
      </c>
      <c r="K48" s="62">
        <f>寄付金!K8</f>
        <v>0</v>
      </c>
      <c r="L48" s="62">
        <f>寄付金!L8</f>
        <v>0</v>
      </c>
      <c r="M48" s="62">
        <f>寄付金!M8</f>
        <v>0</v>
      </c>
      <c r="N48" s="62">
        <f>寄付金!N8</f>
        <v>30000</v>
      </c>
      <c r="O48" s="62">
        <f>寄付金!O8</f>
        <v>0</v>
      </c>
      <c r="P48" s="62">
        <f>寄付金!P8</f>
        <v>0</v>
      </c>
      <c r="Q48" s="105">
        <f t="shared" si="7"/>
        <v>60000</v>
      </c>
    </row>
    <row r="49" spans="1:17" x14ac:dyDescent="0.4">
      <c r="A49" s="81">
        <v>6233</v>
      </c>
      <c r="B49" s="89" t="s">
        <v>228</v>
      </c>
      <c r="C49" s="89" t="s">
        <v>145</v>
      </c>
      <c r="D49" s="71"/>
      <c r="E49" s="44">
        <v>15000</v>
      </c>
      <c r="F49" s="62">
        <v>15000</v>
      </c>
      <c r="G49" s="62">
        <v>15000</v>
      </c>
      <c r="H49" s="62">
        <v>15000</v>
      </c>
      <c r="I49" s="62">
        <v>15000</v>
      </c>
      <c r="J49" s="62">
        <v>15000</v>
      </c>
      <c r="K49" s="62">
        <v>15000</v>
      </c>
      <c r="L49" s="62">
        <v>15000</v>
      </c>
      <c r="M49" s="62">
        <v>15000</v>
      </c>
      <c r="N49" s="62">
        <v>15000</v>
      </c>
      <c r="O49" s="62">
        <v>15000</v>
      </c>
      <c r="P49" s="62">
        <v>15000</v>
      </c>
      <c r="Q49" s="105">
        <f t="shared" si="7"/>
        <v>180000</v>
      </c>
    </row>
    <row r="50" spans="1:17" x14ac:dyDescent="0.4">
      <c r="A50" s="81">
        <v>6234</v>
      </c>
      <c r="B50" s="89" t="s">
        <v>229</v>
      </c>
      <c r="C50" s="89" t="s">
        <v>145</v>
      </c>
      <c r="D50" s="71"/>
      <c r="E50" s="44"/>
      <c r="F50" s="62"/>
      <c r="G50" s="62"/>
      <c r="H50" s="62"/>
      <c r="I50" s="62"/>
      <c r="J50" s="62"/>
      <c r="K50" s="62">
        <v>150000</v>
      </c>
      <c r="L50" s="62"/>
      <c r="M50" s="62"/>
      <c r="N50" s="62"/>
      <c r="O50" s="62"/>
      <c r="P50" s="62">
        <v>500000</v>
      </c>
      <c r="Q50" s="105">
        <f t="shared" si="7"/>
        <v>650000</v>
      </c>
    </row>
    <row r="51" spans="1:17" x14ac:dyDescent="0.4">
      <c r="A51" s="81">
        <v>6235</v>
      </c>
      <c r="B51" s="91" t="s">
        <v>230</v>
      </c>
      <c r="C51" s="89" t="s">
        <v>16</v>
      </c>
      <c r="D51" s="71"/>
      <c r="E51" s="44">
        <f>紹介手数料!E8</f>
        <v>0</v>
      </c>
      <c r="F51" s="62">
        <f>紹介手数料!F8</f>
        <v>0</v>
      </c>
      <c r="G51" s="62">
        <f>紹介手数料!G8</f>
        <v>0</v>
      </c>
      <c r="H51" s="62">
        <f>紹介手数料!H8</f>
        <v>0</v>
      </c>
      <c r="I51" s="62">
        <f>紹介手数料!I8</f>
        <v>0</v>
      </c>
      <c r="J51" s="62">
        <f>紹介手数料!J8</f>
        <v>0</v>
      </c>
      <c r="K51" s="62">
        <f>紹介手数料!K8</f>
        <v>630000</v>
      </c>
      <c r="L51" s="62">
        <f>紹介手数料!L8</f>
        <v>0</v>
      </c>
      <c r="M51" s="62">
        <f>紹介手数料!M8</f>
        <v>0</v>
      </c>
      <c r="N51" s="62">
        <f>紹介手数料!N8</f>
        <v>0</v>
      </c>
      <c r="O51" s="62">
        <f>紹介手数料!O8</f>
        <v>0</v>
      </c>
      <c r="P51" s="62">
        <f>紹介手数料!P8</f>
        <v>630000</v>
      </c>
      <c r="Q51" s="105">
        <f t="shared" si="7"/>
        <v>1260000</v>
      </c>
    </row>
    <row r="52" spans="1:17" x14ac:dyDescent="0.4">
      <c r="A52" s="81">
        <v>6236</v>
      </c>
      <c r="B52" s="89" t="s">
        <v>231</v>
      </c>
      <c r="C52" s="89" t="s">
        <v>145</v>
      </c>
      <c r="D52" s="71"/>
      <c r="E52" s="44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105">
        <f t="shared" si="7"/>
        <v>0</v>
      </c>
    </row>
    <row r="53" spans="1:17" x14ac:dyDescent="0.4">
      <c r="A53" s="74">
        <v>6249</v>
      </c>
      <c r="B53" s="103" t="s">
        <v>232</v>
      </c>
      <c r="C53" s="90" t="s">
        <v>16</v>
      </c>
      <c r="D53" s="16"/>
      <c r="E53" s="45">
        <f>雑費!E8</f>
        <v>0</v>
      </c>
      <c r="F53" s="46">
        <f>雑費!F8</f>
        <v>0</v>
      </c>
      <c r="G53" s="46">
        <f>雑費!G8</f>
        <v>0</v>
      </c>
      <c r="H53" s="46">
        <f>雑費!H8</f>
        <v>0</v>
      </c>
      <c r="I53" s="46">
        <f>雑費!I8</f>
        <v>0</v>
      </c>
      <c r="J53" s="46">
        <f>雑費!J8</f>
        <v>0</v>
      </c>
      <c r="K53" s="46">
        <f>雑費!K8</f>
        <v>0</v>
      </c>
      <c r="L53" s="46">
        <f>雑費!L8</f>
        <v>0</v>
      </c>
      <c r="M53" s="46">
        <f>雑費!M8</f>
        <v>0</v>
      </c>
      <c r="N53" s="46">
        <f>雑費!N8</f>
        <v>0</v>
      </c>
      <c r="O53" s="46">
        <f>雑費!O8</f>
        <v>0</v>
      </c>
      <c r="P53" s="46">
        <f>雑費!P8</f>
        <v>0</v>
      </c>
      <c r="Q53" s="106">
        <f t="shared" si="7"/>
        <v>0</v>
      </c>
    </row>
    <row r="54" spans="1:17" x14ac:dyDescent="0.4">
      <c r="A54" s="97">
        <v>7000</v>
      </c>
      <c r="B54" s="98" t="s">
        <v>233</v>
      </c>
      <c r="C54" s="98" t="s">
        <v>18</v>
      </c>
      <c r="D54" s="100"/>
      <c r="E54" s="133">
        <f t="shared" ref="E54:F54" si="17">E23-SUM(E24:E53)</f>
        <v>6017300</v>
      </c>
      <c r="F54" s="134">
        <f t="shared" si="17"/>
        <v>5777300</v>
      </c>
      <c r="G54" s="134">
        <f t="shared" ref="G54:I54" si="18">G23-SUM(G24:G53)</f>
        <v>-4622700</v>
      </c>
      <c r="H54" s="134">
        <f t="shared" si="18"/>
        <v>3572300</v>
      </c>
      <c r="I54" s="134">
        <f t="shared" si="18"/>
        <v>5907300</v>
      </c>
      <c r="J54" s="134">
        <f t="shared" ref="J54:P54" si="19">J23-SUM(J24:J53)</f>
        <v>5350300</v>
      </c>
      <c r="K54" s="134">
        <f t="shared" si="19"/>
        <v>4032300</v>
      </c>
      <c r="L54" s="134">
        <f t="shared" si="19"/>
        <v>5682300</v>
      </c>
      <c r="M54" s="134">
        <f t="shared" si="19"/>
        <v>-2817700</v>
      </c>
      <c r="N54" s="134">
        <f t="shared" si="19"/>
        <v>6550300</v>
      </c>
      <c r="O54" s="134">
        <f t="shared" si="19"/>
        <v>7812300</v>
      </c>
      <c r="P54" s="134">
        <f t="shared" si="19"/>
        <v>9367300</v>
      </c>
      <c r="Q54" s="135">
        <f t="shared" si="7"/>
        <v>52628600</v>
      </c>
    </row>
    <row r="55" spans="1:17" x14ac:dyDescent="0.4">
      <c r="A55" s="81">
        <v>7111</v>
      </c>
      <c r="B55" s="89" t="s">
        <v>234</v>
      </c>
      <c r="C55" s="89" t="s">
        <v>145</v>
      </c>
      <c r="D55" s="71"/>
      <c r="E55" s="44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105">
        <f t="shared" si="7"/>
        <v>0</v>
      </c>
    </row>
    <row r="56" spans="1:17" x14ac:dyDescent="0.4">
      <c r="A56" s="81">
        <v>7119</v>
      </c>
      <c r="B56" s="89" t="s">
        <v>235</v>
      </c>
      <c r="C56" s="89" t="s">
        <v>145</v>
      </c>
      <c r="D56" s="71"/>
      <c r="E56" s="44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105">
        <f t="shared" si="7"/>
        <v>0</v>
      </c>
    </row>
    <row r="57" spans="1:17" x14ac:dyDescent="0.4">
      <c r="A57" s="81">
        <v>7211</v>
      </c>
      <c r="B57" s="89" t="s">
        <v>236</v>
      </c>
      <c r="C57" s="89" t="s">
        <v>145</v>
      </c>
      <c r="D57" s="71"/>
      <c r="E57" s="44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>
        <v>0</v>
      </c>
      <c r="P57" s="62">
        <v>0</v>
      </c>
      <c r="Q57" s="105">
        <f t="shared" si="7"/>
        <v>0</v>
      </c>
    </row>
    <row r="58" spans="1:17" x14ac:dyDescent="0.4">
      <c r="A58" s="74">
        <v>7219</v>
      </c>
      <c r="B58" s="90" t="s">
        <v>237</v>
      </c>
      <c r="C58" s="90" t="s">
        <v>145</v>
      </c>
      <c r="D58" s="16"/>
      <c r="E58" s="45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106">
        <f t="shared" si="7"/>
        <v>0</v>
      </c>
    </row>
    <row r="59" spans="1:17" x14ac:dyDescent="0.4">
      <c r="A59" s="97">
        <v>8000</v>
      </c>
      <c r="B59" s="98" t="s">
        <v>238</v>
      </c>
      <c r="C59" s="98" t="s">
        <v>18</v>
      </c>
      <c r="D59" s="100"/>
      <c r="E59" s="133">
        <f>E54+E55+E56-E57-E58</f>
        <v>6017300</v>
      </c>
      <c r="F59" s="134">
        <f t="shared" ref="F59" si="20">F54+F55+F56-F57-F58</f>
        <v>5777300</v>
      </c>
      <c r="G59" s="134">
        <f t="shared" ref="G59:I59" si="21">G54+G55+G56-G57-G58</f>
        <v>-4622700</v>
      </c>
      <c r="H59" s="134">
        <f t="shared" si="21"/>
        <v>3572300</v>
      </c>
      <c r="I59" s="134">
        <f t="shared" si="21"/>
        <v>5907300</v>
      </c>
      <c r="J59" s="134">
        <f t="shared" ref="J59:P59" si="22">J54+J55+J56-J57-J58</f>
        <v>5350300</v>
      </c>
      <c r="K59" s="134">
        <f t="shared" si="22"/>
        <v>4032300</v>
      </c>
      <c r="L59" s="134">
        <f t="shared" si="22"/>
        <v>5682300</v>
      </c>
      <c r="M59" s="134">
        <f t="shared" si="22"/>
        <v>-2817700</v>
      </c>
      <c r="N59" s="134">
        <f t="shared" si="22"/>
        <v>6550300</v>
      </c>
      <c r="O59" s="134">
        <f t="shared" si="22"/>
        <v>7812300</v>
      </c>
      <c r="P59" s="134">
        <f t="shared" si="22"/>
        <v>9367300</v>
      </c>
      <c r="Q59" s="135">
        <f t="shared" si="7"/>
        <v>52628600</v>
      </c>
    </row>
    <row r="60" spans="1:17" x14ac:dyDescent="0.4">
      <c r="A60" s="136"/>
      <c r="B60" s="137" t="s">
        <v>153</v>
      </c>
      <c r="C60" s="137" t="s">
        <v>18</v>
      </c>
      <c r="D60" s="138"/>
      <c r="E60" s="139">
        <f>E23/E6</f>
        <v>0.42430000000000001</v>
      </c>
      <c r="F60" s="140">
        <f t="shared" ref="F60:Q60" si="23">F23/F6</f>
        <v>0.42030000000000001</v>
      </c>
      <c r="G60" s="140">
        <f t="shared" si="23"/>
        <v>0.24477777777777779</v>
      </c>
      <c r="H60" s="140">
        <f t="shared" si="23"/>
        <v>0.4037</v>
      </c>
      <c r="I60" s="140">
        <f t="shared" si="23"/>
        <v>0.41170000000000001</v>
      </c>
      <c r="J60" s="140">
        <f t="shared" si="23"/>
        <v>0.41170000000000001</v>
      </c>
      <c r="K60" s="140">
        <f t="shared" si="23"/>
        <v>0.3947</v>
      </c>
      <c r="L60" s="140">
        <f t="shared" si="23"/>
        <v>0.40570000000000001</v>
      </c>
      <c r="M60" s="140">
        <f t="shared" si="23"/>
        <v>0.30962499999999998</v>
      </c>
      <c r="N60" s="140">
        <f t="shared" si="23"/>
        <v>0.43630000000000002</v>
      </c>
      <c r="O60" s="140">
        <f t="shared" si="23"/>
        <v>0.44829999999999998</v>
      </c>
      <c r="P60" s="141">
        <f t="shared" si="23"/>
        <v>0.43358333333333332</v>
      </c>
      <c r="Q60" s="142">
        <f t="shared" si="23"/>
        <v>0.39873949579831935</v>
      </c>
    </row>
    <row r="61" spans="1:17" x14ac:dyDescent="0.4">
      <c r="A61" s="143"/>
      <c r="B61" s="144" t="s">
        <v>154</v>
      </c>
      <c r="C61" s="144" t="s">
        <v>155</v>
      </c>
      <c r="D61" s="145"/>
      <c r="E61" s="146">
        <f>E54/E6</f>
        <v>0.12034599999999999</v>
      </c>
      <c r="F61" s="147">
        <f t="shared" ref="F61:Q61" si="24">F54/F6</f>
        <v>0.115546</v>
      </c>
      <c r="G61" s="147">
        <f t="shared" si="24"/>
        <v>-0.10272666666666666</v>
      </c>
      <c r="H61" s="147">
        <f t="shared" si="24"/>
        <v>7.1445999999999996E-2</v>
      </c>
      <c r="I61" s="147">
        <f t="shared" si="24"/>
        <v>0.118146</v>
      </c>
      <c r="J61" s="147">
        <f t="shared" si="24"/>
        <v>0.107006</v>
      </c>
      <c r="K61" s="147">
        <f t="shared" si="24"/>
        <v>8.0645999999999995E-2</v>
      </c>
      <c r="L61" s="147">
        <f t="shared" si="24"/>
        <v>0.113646</v>
      </c>
      <c r="M61" s="147">
        <f t="shared" si="24"/>
        <v>-7.0442500000000005E-2</v>
      </c>
      <c r="N61" s="147">
        <f t="shared" si="24"/>
        <v>0.13100600000000001</v>
      </c>
      <c r="O61" s="147">
        <f t="shared" si="24"/>
        <v>0.156246</v>
      </c>
      <c r="P61" s="148">
        <f t="shared" si="24"/>
        <v>0.15612166666666666</v>
      </c>
      <c r="Q61" s="149">
        <f t="shared" si="24"/>
        <v>8.845142857142857E-2</v>
      </c>
    </row>
    <row r="62" spans="1:17" x14ac:dyDescent="0.4">
      <c r="A62" s="97"/>
      <c r="B62" s="98" t="s">
        <v>159</v>
      </c>
      <c r="C62" s="98" t="s">
        <v>155</v>
      </c>
      <c r="D62" s="100"/>
      <c r="E62" s="133">
        <f>SUM(E24:E53)</f>
        <v>15197700</v>
      </c>
      <c r="F62" s="134">
        <f t="shared" ref="F62:P62" si="25">SUM(F24:F53)</f>
        <v>15237700</v>
      </c>
      <c r="G62" s="134">
        <f t="shared" si="25"/>
        <v>15637700</v>
      </c>
      <c r="H62" s="134">
        <f t="shared" si="25"/>
        <v>16612700</v>
      </c>
      <c r="I62" s="134">
        <f t="shared" si="25"/>
        <v>14677700</v>
      </c>
      <c r="J62" s="134">
        <f t="shared" si="25"/>
        <v>15234700</v>
      </c>
      <c r="K62" s="134">
        <f t="shared" si="25"/>
        <v>15702700</v>
      </c>
      <c r="L62" s="134">
        <f t="shared" si="25"/>
        <v>14602700</v>
      </c>
      <c r="M62" s="134">
        <f t="shared" si="25"/>
        <v>15202700</v>
      </c>
      <c r="N62" s="134">
        <f t="shared" si="25"/>
        <v>15264700</v>
      </c>
      <c r="O62" s="134">
        <f t="shared" si="25"/>
        <v>14602700</v>
      </c>
      <c r="P62" s="150">
        <f t="shared" si="25"/>
        <v>16647700</v>
      </c>
      <c r="Q62" s="150">
        <f>SUM(E62:P62)</f>
        <v>184621400</v>
      </c>
    </row>
    <row r="63" spans="1:17" x14ac:dyDescent="0.4">
      <c r="A63" s="97"/>
      <c r="B63" s="98" t="s">
        <v>160</v>
      </c>
      <c r="C63" s="98" t="s">
        <v>155</v>
      </c>
      <c r="D63" s="100"/>
      <c r="E63" s="133">
        <f>E62+E22</f>
        <v>43982700</v>
      </c>
      <c r="F63" s="134">
        <f t="shared" ref="F63:P63" si="26">F62+F22</f>
        <v>44222700</v>
      </c>
      <c r="G63" s="134">
        <f t="shared" si="26"/>
        <v>49622700</v>
      </c>
      <c r="H63" s="134">
        <f t="shared" si="26"/>
        <v>46427700</v>
      </c>
      <c r="I63" s="134">
        <f t="shared" si="26"/>
        <v>44092700</v>
      </c>
      <c r="J63" s="134">
        <f t="shared" si="26"/>
        <v>44649700</v>
      </c>
      <c r="K63" s="134">
        <f t="shared" si="26"/>
        <v>45967700</v>
      </c>
      <c r="L63" s="134">
        <f t="shared" si="26"/>
        <v>44317700</v>
      </c>
      <c r="M63" s="134">
        <f t="shared" si="26"/>
        <v>42817700</v>
      </c>
      <c r="N63" s="134">
        <f t="shared" si="26"/>
        <v>43449700</v>
      </c>
      <c r="O63" s="134">
        <f t="shared" si="26"/>
        <v>42187700</v>
      </c>
      <c r="P63" s="150">
        <f t="shared" si="26"/>
        <v>50632700</v>
      </c>
      <c r="Q63" s="150">
        <f>SUM(E63:P63)</f>
        <v>542371400</v>
      </c>
    </row>
    <row r="64" spans="1:17" x14ac:dyDescent="0.4">
      <c r="A64" s="108">
        <v>1133</v>
      </c>
      <c r="B64" s="109" t="s">
        <v>176</v>
      </c>
      <c r="C64" s="110"/>
      <c r="D64" s="110"/>
      <c r="E64" s="108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26"/>
      <c r="Q64" s="129"/>
    </row>
    <row r="65" spans="1:17" x14ac:dyDescent="0.4">
      <c r="A65" s="81">
        <v>1151</v>
      </c>
      <c r="B65" s="89" t="s">
        <v>177</v>
      </c>
      <c r="C65" s="71"/>
      <c r="D65" s="71"/>
      <c r="E65" s="8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127"/>
      <c r="Q65" s="130"/>
    </row>
    <row r="66" spans="1:17" x14ac:dyDescent="0.4">
      <c r="A66" s="81"/>
      <c r="B66" s="89" t="s">
        <v>178</v>
      </c>
      <c r="C66" s="71"/>
      <c r="D66" s="71"/>
      <c r="E66" s="8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127"/>
      <c r="Q66" s="130"/>
    </row>
    <row r="67" spans="1:17" x14ac:dyDescent="0.4">
      <c r="A67" s="81">
        <v>2113</v>
      </c>
      <c r="B67" s="89" t="s">
        <v>179</v>
      </c>
      <c r="C67" s="71"/>
      <c r="D67" s="71"/>
      <c r="E67" s="8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127"/>
      <c r="Q67" s="130"/>
    </row>
    <row r="68" spans="1:17" x14ac:dyDescent="0.4">
      <c r="A68" s="81">
        <v>2121</v>
      </c>
      <c r="B68" s="89" t="s">
        <v>180</v>
      </c>
      <c r="C68" s="71"/>
      <c r="D68" s="71"/>
      <c r="E68" s="8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127"/>
      <c r="Q68" s="130"/>
    </row>
    <row r="69" spans="1:17" x14ac:dyDescent="0.4">
      <c r="A69" s="74">
        <v>2123</v>
      </c>
      <c r="B69" s="90" t="s">
        <v>181</v>
      </c>
      <c r="C69" s="16"/>
      <c r="D69" s="16"/>
      <c r="E69" s="74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28"/>
      <c r="Q69" s="131"/>
    </row>
  </sheetData>
  <phoneticPr fontId="3"/>
  <hyperlinks>
    <hyperlink ref="B10" location="'外注委託費（原）'!A1" display="外注委託費(原)      "/>
    <hyperlink ref="B13" location="'旅費交通費（原）'!A1" display="旅費交通費(原)      "/>
    <hyperlink ref="B28" location="福利厚生費!A1" display="福利厚生費          "/>
    <hyperlink ref="B31" location="消耗品費!A1" display="消耗品費            "/>
    <hyperlink ref="B32" location="賃借料!A1" display="賃借料              "/>
    <hyperlink ref="B33" location="保険料!A1" display="保険料              "/>
    <hyperlink ref="B34" location="修繕維持費!A1" display="修繕維持費          "/>
    <hyperlink ref="B36" location="減価償却費!A1" display="減価償却費          "/>
    <hyperlink ref="B38" location="旅費交通費!A1" display="旅費交通費          "/>
    <hyperlink ref="B39" location="通信費!A1" display="通信費              "/>
    <hyperlink ref="B40" location="会議費!A1" display="会議費              "/>
    <hyperlink ref="B42" location="支払手数料!A1" display="支払手数料          "/>
    <hyperlink ref="B43" location="新聞図書費!A1" display="新聞図書費          "/>
    <hyperlink ref="B44" location="銀行手数料!A1" display="銀行手数料          "/>
    <hyperlink ref="B45" location="販促広告費!A1" display="販促・広告費        "/>
    <hyperlink ref="B46" location="接待交際費!A1" display="接待交際費          "/>
    <hyperlink ref="B48" location="寄付金!A1" display="寄付金              "/>
    <hyperlink ref="B51" location="紹介手数料!A1" display="紹介手数料          "/>
    <hyperlink ref="B53" location="雑費!A1" display="雑費                "/>
  </hyperlinks>
  <pageMargins left="0.7" right="0.7" top="0.75" bottom="0.75" header="0.3" footer="0.3"/>
  <pageSetup paperSize="8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9"/>
  <sheetViews>
    <sheetView workbookViewId="0"/>
  </sheetViews>
  <sheetFormatPr defaultRowHeight="18.75" x14ac:dyDescent="0.4"/>
  <cols>
    <col min="4" max="4" width="9" style="5"/>
    <col min="5" max="5" width="9.125" style="5" bestFit="1" customWidth="1"/>
    <col min="6" max="7" width="9.125" style="29" bestFit="1" customWidth="1"/>
    <col min="8" max="8" width="9.5" style="29" bestFit="1" customWidth="1"/>
    <col min="9" max="16" width="9.125" style="29" bestFit="1" customWidth="1"/>
  </cols>
  <sheetData>
    <row r="1" spans="1:16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4">
      <c r="C2" t="s">
        <v>239</v>
      </c>
      <c r="E2" s="41"/>
      <c r="F2" s="30"/>
      <c r="G2" s="30"/>
      <c r="H2" s="30"/>
      <c r="I2" s="30"/>
      <c r="J2" s="30"/>
      <c r="K2" s="30"/>
      <c r="L2" s="30"/>
      <c r="M2" s="30"/>
      <c r="N2" s="30">
        <v>40000</v>
      </c>
      <c r="O2" s="30"/>
      <c r="P2" s="30"/>
    </row>
    <row r="3" spans="1:16" x14ac:dyDescent="0.4">
      <c r="E3" s="4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4">
      <c r="C4" t="s">
        <v>28</v>
      </c>
      <c r="E4" s="41"/>
      <c r="F4" s="30"/>
      <c r="G4" s="30"/>
      <c r="H4" s="30">
        <v>600000</v>
      </c>
      <c r="I4" s="30"/>
      <c r="J4" s="30"/>
      <c r="K4" s="30"/>
      <c r="L4" s="30"/>
      <c r="M4" s="30"/>
      <c r="N4" s="30"/>
      <c r="O4" s="30"/>
      <c r="P4" s="30"/>
    </row>
    <row r="5" spans="1:16" x14ac:dyDescent="0.4">
      <c r="C5" t="s">
        <v>29</v>
      </c>
      <c r="E5" s="41"/>
      <c r="F5" s="30"/>
      <c r="G5" s="30"/>
      <c r="H5" s="30">
        <v>800000</v>
      </c>
      <c r="I5" s="30"/>
      <c r="J5" s="30"/>
      <c r="K5" s="30"/>
      <c r="L5" s="30"/>
      <c r="M5" s="30"/>
      <c r="N5" s="30"/>
      <c r="O5" s="30"/>
      <c r="P5" s="30"/>
    </row>
    <row r="6" spans="1:16" x14ac:dyDescent="0.4">
      <c r="C6" s="29"/>
      <c r="E6" s="41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4">
      <c r="E7" s="41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4">
      <c r="A8" s="1"/>
      <c r="B8" s="1"/>
      <c r="C8" s="1"/>
      <c r="D8" s="1"/>
      <c r="E8" s="43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4">
      <c r="A9" s="56"/>
      <c r="B9" s="56"/>
      <c r="C9" s="56" t="s">
        <v>24</v>
      </c>
      <c r="D9" s="56"/>
      <c r="E9" s="72">
        <f>SUM(E2:E8)</f>
        <v>0</v>
      </c>
      <c r="F9" s="57">
        <f t="shared" ref="F9:P9" si="0">SUM(F2:F8)</f>
        <v>0</v>
      </c>
      <c r="G9" s="57">
        <f t="shared" si="0"/>
        <v>0</v>
      </c>
      <c r="H9" s="57">
        <f t="shared" si="0"/>
        <v>1400000</v>
      </c>
      <c r="I9" s="57">
        <f t="shared" si="0"/>
        <v>0</v>
      </c>
      <c r="J9" s="57">
        <f t="shared" si="0"/>
        <v>0</v>
      </c>
      <c r="K9" s="57">
        <f t="shared" si="0"/>
        <v>0</v>
      </c>
      <c r="L9" s="57">
        <f t="shared" si="0"/>
        <v>0</v>
      </c>
      <c r="M9" s="57">
        <f t="shared" si="0"/>
        <v>0</v>
      </c>
      <c r="N9" s="57">
        <f t="shared" si="0"/>
        <v>40000</v>
      </c>
      <c r="O9" s="57">
        <f t="shared" si="0"/>
        <v>0</v>
      </c>
      <c r="P9" s="57">
        <f t="shared" si="0"/>
        <v>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14"/>
  <sheetViews>
    <sheetView workbookViewId="0"/>
  </sheetViews>
  <sheetFormatPr defaultRowHeight="18.75" x14ac:dyDescent="0.4"/>
  <cols>
    <col min="4" max="5" width="9" style="5"/>
    <col min="6" max="16" width="9" style="29"/>
  </cols>
  <sheetData>
    <row r="1" spans="1:17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7" x14ac:dyDescent="0.4">
      <c r="A2" s="31"/>
      <c r="B2" s="31"/>
      <c r="C2" s="31" t="s">
        <v>30</v>
      </c>
      <c r="D2" s="71"/>
      <c r="E2" s="44">
        <v>400000</v>
      </c>
      <c r="F2" s="32">
        <v>400000</v>
      </c>
      <c r="G2" s="32">
        <v>400000</v>
      </c>
      <c r="H2" s="32">
        <v>400000</v>
      </c>
      <c r="I2" s="32">
        <v>400000</v>
      </c>
      <c r="J2" s="32">
        <v>400000</v>
      </c>
      <c r="K2" s="32">
        <v>400000</v>
      </c>
      <c r="L2" s="32">
        <v>400000</v>
      </c>
      <c r="M2" s="32">
        <v>400000</v>
      </c>
      <c r="N2" s="32">
        <v>400000</v>
      </c>
      <c r="O2" s="32">
        <v>400000</v>
      </c>
      <c r="P2" s="32">
        <v>400000</v>
      </c>
      <c r="Q2" s="31"/>
    </row>
    <row r="3" spans="1:17" x14ac:dyDescent="0.4">
      <c r="A3" s="31"/>
      <c r="B3" s="31"/>
      <c r="C3" s="31"/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1"/>
    </row>
    <row r="4" spans="1:17" x14ac:dyDescent="0.4">
      <c r="A4" s="31"/>
      <c r="B4" s="31"/>
      <c r="C4" s="31" t="s">
        <v>31</v>
      </c>
      <c r="D4" s="71"/>
      <c r="E4" s="44">
        <v>82000</v>
      </c>
      <c r="F4" s="32">
        <v>82000</v>
      </c>
      <c r="G4" s="32">
        <v>82000</v>
      </c>
      <c r="H4" s="32">
        <v>82000</v>
      </c>
      <c r="I4" s="32">
        <v>82000</v>
      </c>
      <c r="J4" s="32">
        <v>82000</v>
      </c>
      <c r="K4" s="32">
        <v>82000</v>
      </c>
      <c r="L4" s="32">
        <v>82000</v>
      </c>
      <c r="M4" s="32">
        <v>82000</v>
      </c>
      <c r="N4" s="32">
        <v>82000</v>
      </c>
      <c r="O4" s="32">
        <v>82000</v>
      </c>
      <c r="P4" s="32">
        <v>82000</v>
      </c>
      <c r="Q4" s="31"/>
    </row>
    <row r="5" spans="1:17" x14ac:dyDescent="0.4">
      <c r="A5" s="31"/>
      <c r="B5" s="31"/>
      <c r="C5" s="31" t="s">
        <v>32</v>
      </c>
      <c r="D5" s="71"/>
      <c r="E5" s="44"/>
      <c r="F5" s="32"/>
      <c r="G5" s="32">
        <v>300000</v>
      </c>
      <c r="H5" s="32"/>
      <c r="I5" s="32"/>
      <c r="J5" s="32">
        <v>400000</v>
      </c>
      <c r="K5" s="32"/>
      <c r="L5" s="32"/>
      <c r="M5" s="32">
        <v>300000</v>
      </c>
      <c r="N5" s="32"/>
      <c r="O5" s="32"/>
      <c r="P5" s="32">
        <v>500000</v>
      </c>
      <c r="Q5" s="31"/>
    </row>
    <row r="6" spans="1:17" x14ac:dyDescent="0.4">
      <c r="A6" s="31"/>
      <c r="B6" s="31"/>
      <c r="C6" s="31" t="s">
        <v>130</v>
      </c>
      <c r="D6" s="71"/>
      <c r="E6" s="44"/>
      <c r="F6" s="32">
        <v>50000</v>
      </c>
      <c r="G6" s="32">
        <v>60000</v>
      </c>
      <c r="H6" s="32"/>
      <c r="I6" s="32"/>
      <c r="J6" s="32"/>
      <c r="K6" s="32"/>
      <c r="L6" s="32"/>
      <c r="M6" s="32"/>
      <c r="N6" s="32"/>
      <c r="O6" s="32"/>
      <c r="P6" s="32"/>
      <c r="Q6" s="31"/>
    </row>
    <row r="7" spans="1:17" x14ac:dyDescent="0.4">
      <c r="A7" s="31"/>
      <c r="B7" s="31"/>
      <c r="C7" s="31"/>
      <c r="D7" s="71"/>
      <c r="E7" s="4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1"/>
    </row>
    <row r="8" spans="1:17" x14ac:dyDescent="0.4">
      <c r="A8" s="31"/>
      <c r="B8" s="31"/>
      <c r="C8" s="31"/>
      <c r="D8" s="71"/>
      <c r="E8" s="4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1"/>
    </row>
    <row r="9" spans="1:17" x14ac:dyDescent="0.4">
      <c r="A9" s="31"/>
      <c r="B9" s="31"/>
      <c r="C9" s="31"/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1"/>
    </row>
    <row r="10" spans="1:17" s="51" customFormat="1" x14ac:dyDescent="0.4">
      <c r="A10" s="31"/>
      <c r="B10" s="31"/>
      <c r="C10" s="31"/>
      <c r="D10" s="71"/>
      <c r="E10" s="4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17" s="51" customFormat="1" x14ac:dyDescent="0.4">
      <c r="A11" s="31"/>
      <c r="B11" s="31"/>
      <c r="C11" s="31"/>
      <c r="D11" s="71"/>
      <c r="E11" s="4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1"/>
    </row>
    <row r="12" spans="1:17" s="29" customFormat="1" x14ac:dyDescent="0.4">
      <c r="A12" s="31"/>
      <c r="B12" s="31"/>
      <c r="C12" s="31"/>
      <c r="D12" s="71"/>
      <c r="E12" s="4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17" s="5" customFormat="1" x14ac:dyDescent="0.4">
      <c r="A13" s="1"/>
      <c r="B13" s="1"/>
      <c r="C13" s="1"/>
      <c r="D13" s="1"/>
      <c r="E13" s="4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5" customFormat="1" x14ac:dyDescent="0.4">
      <c r="A14" s="56"/>
      <c r="B14" s="56"/>
      <c r="C14" s="56" t="s">
        <v>24</v>
      </c>
      <c r="D14" s="56"/>
      <c r="E14" s="73">
        <f>SUM(E2:E13)</f>
        <v>482000</v>
      </c>
      <c r="F14" s="60">
        <f t="shared" ref="F14:P14" si="0">SUM(F2:F13)</f>
        <v>532000</v>
      </c>
      <c r="G14" s="60">
        <f t="shared" si="0"/>
        <v>842000</v>
      </c>
      <c r="H14" s="60">
        <f t="shared" si="0"/>
        <v>482000</v>
      </c>
      <c r="I14" s="60">
        <f t="shared" si="0"/>
        <v>482000</v>
      </c>
      <c r="J14" s="60">
        <f t="shared" si="0"/>
        <v>882000</v>
      </c>
      <c r="K14" s="60">
        <f t="shared" si="0"/>
        <v>482000</v>
      </c>
      <c r="L14" s="60">
        <f t="shared" si="0"/>
        <v>482000</v>
      </c>
      <c r="M14" s="60">
        <f t="shared" si="0"/>
        <v>782000</v>
      </c>
      <c r="N14" s="60">
        <f t="shared" si="0"/>
        <v>482000</v>
      </c>
      <c r="O14" s="60">
        <f t="shared" si="0"/>
        <v>482000</v>
      </c>
      <c r="P14" s="60">
        <f t="shared" si="0"/>
        <v>982000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R8"/>
  <sheetViews>
    <sheetView workbookViewId="0"/>
  </sheetViews>
  <sheetFormatPr defaultRowHeight="18.75" x14ac:dyDescent="0.4"/>
  <cols>
    <col min="5" max="16" width="9" style="29"/>
  </cols>
  <sheetData>
    <row r="1" spans="1:18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4">
      <c r="B2" s="31"/>
      <c r="C2" s="31" t="s">
        <v>33</v>
      </c>
      <c r="D2" s="31"/>
      <c r="E2" s="44">
        <v>200000</v>
      </c>
      <c r="F2" s="32">
        <v>200000</v>
      </c>
      <c r="G2" s="32">
        <v>200000</v>
      </c>
      <c r="H2" s="32">
        <v>200000</v>
      </c>
      <c r="I2" s="32">
        <v>200000</v>
      </c>
      <c r="J2" s="32">
        <v>200000</v>
      </c>
      <c r="K2" s="32">
        <v>200000</v>
      </c>
      <c r="L2" s="32">
        <v>200000</v>
      </c>
      <c r="M2" s="32">
        <v>200000</v>
      </c>
      <c r="N2" s="32">
        <v>200000</v>
      </c>
      <c r="O2" s="32">
        <v>200000</v>
      </c>
      <c r="P2" s="32">
        <v>200000</v>
      </c>
      <c r="Q2" s="31"/>
      <c r="R2" s="31"/>
    </row>
    <row r="3" spans="1:18" x14ac:dyDescent="0.4">
      <c r="B3" s="31"/>
      <c r="C3" s="31" t="s">
        <v>34</v>
      </c>
      <c r="D3" s="31"/>
      <c r="E3" s="44">
        <v>50000</v>
      </c>
      <c r="F3" s="32">
        <v>50000</v>
      </c>
      <c r="G3" s="32">
        <v>50000</v>
      </c>
      <c r="H3" s="32">
        <v>50000</v>
      </c>
      <c r="I3" s="32">
        <v>50000</v>
      </c>
      <c r="J3" s="32">
        <v>50000</v>
      </c>
      <c r="K3" s="32">
        <v>50000</v>
      </c>
      <c r="L3" s="32">
        <v>50000</v>
      </c>
      <c r="M3" s="32">
        <v>50000</v>
      </c>
      <c r="N3" s="32">
        <v>50000</v>
      </c>
      <c r="O3" s="32">
        <v>50000</v>
      </c>
      <c r="P3" s="32">
        <v>50000</v>
      </c>
      <c r="Q3" s="31"/>
      <c r="R3" s="31"/>
    </row>
    <row r="4" spans="1:18" x14ac:dyDescent="0.4">
      <c r="B4" s="31"/>
      <c r="C4" s="31" t="s">
        <v>35</v>
      </c>
      <c r="D4" s="31"/>
      <c r="E4" s="44">
        <v>40000</v>
      </c>
      <c r="F4" s="32">
        <v>40000</v>
      </c>
      <c r="G4" s="32">
        <v>40000</v>
      </c>
      <c r="H4" s="32">
        <v>40000</v>
      </c>
      <c r="I4" s="32">
        <v>40000</v>
      </c>
      <c r="J4" s="32">
        <v>40000</v>
      </c>
      <c r="K4" s="32">
        <v>40000</v>
      </c>
      <c r="L4" s="32">
        <v>40000</v>
      </c>
      <c r="M4" s="32">
        <v>40000</v>
      </c>
      <c r="N4" s="32">
        <v>40000</v>
      </c>
      <c r="O4" s="32">
        <v>40000</v>
      </c>
      <c r="P4" s="32">
        <v>40000</v>
      </c>
      <c r="Q4" s="31"/>
      <c r="R4" s="31"/>
    </row>
    <row r="5" spans="1:18" x14ac:dyDescent="0.4">
      <c r="B5" s="31"/>
      <c r="C5" s="31"/>
      <c r="D5" s="3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  <c r="R5" s="31"/>
    </row>
    <row r="6" spans="1:18" x14ac:dyDescent="0.4">
      <c r="B6" s="31"/>
      <c r="C6" s="31"/>
      <c r="D6" s="31"/>
      <c r="E6" s="4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1"/>
      <c r="R6" s="31"/>
    </row>
    <row r="7" spans="1:18" x14ac:dyDescent="0.4">
      <c r="A7" s="1"/>
      <c r="B7" s="1"/>
      <c r="C7" s="1"/>
      <c r="D7" s="1"/>
      <c r="E7" s="4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x14ac:dyDescent="0.4">
      <c r="A8" s="56"/>
      <c r="B8" s="56"/>
      <c r="C8" s="56" t="s">
        <v>26</v>
      </c>
      <c r="D8" s="56"/>
      <c r="E8" s="72">
        <f>SUM(E2:E7)</f>
        <v>290000</v>
      </c>
      <c r="F8" s="57">
        <f t="shared" ref="F8:P8" si="0">SUM(F2:F7)</f>
        <v>290000</v>
      </c>
      <c r="G8" s="57">
        <f t="shared" si="0"/>
        <v>290000</v>
      </c>
      <c r="H8" s="57">
        <f t="shared" si="0"/>
        <v>290000</v>
      </c>
      <c r="I8" s="57">
        <f t="shared" si="0"/>
        <v>290000</v>
      </c>
      <c r="J8" s="57">
        <f t="shared" si="0"/>
        <v>290000</v>
      </c>
      <c r="K8" s="57">
        <f t="shared" si="0"/>
        <v>290000</v>
      </c>
      <c r="L8" s="57">
        <f t="shared" si="0"/>
        <v>290000</v>
      </c>
      <c r="M8" s="57">
        <f t="shared" si="0"/>
        <v>290000</v>
      </c>
      <c r="N8" s="57">
        <f t="shared" si="0"/>
        <v>290000</v>
      </c>
      <c r="O8" s="57">
        <f t="shared" si="0"/>
        <v>290000</v>
      </c>
      <c r="P8" s="57">
        <f t="shared" si="0"/>
        <v>290000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Q26"/>
  <sheetViews>
    <sheetView workbookViewId="0"/>
  </sheetViews>
  <sheetFormatPr defaultRowHeight="18.75" x14ac:dyDescent="0.4"/>
  <cols>
    <col min="4" max="4" width="9" style="5"/>
    <col min="5" max="5" width="9.5" style="5" bestFit="1" customWidth="1"/>
    <col min="6" max="10" width="9" style="29"/>
    <col min="11" max="11" width="9.5" style="29" bestFit="1" customWidth="1"/>
    <col min="12" max="16" width="9" style="29"/>
  </cols>
  <sheetData>
    <row r="1" spans="1:17" x14ac:dyDescent="0.4">
      <c r="A1" s="6" t="s">
        <v>44</v>
      </c>
      <c r="B1" s="1"/>
      <c r="C1" s="16"/>
      <c r="D1" s="16"/>
      <c r="E1" s="74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31"/>
    </row>
    <row r="2" spans="1:17" x14ac:dyDescent="0.4">
      <c r="C2" s="31" t="s">
        <v>131</v>
      </c>
      <c r="D2" s="71"/>
      <c r="E2" s="44">
        <v>15000</v>
      </c>
      <c r="F2" s="32">
        <v>15000</v>
      </c>
      <c r="G2" s="32">
        <v>15000</v>
      </c>
      <c r="H2" s="32">
        <v>15000</v>
      </c>
      <c r="I2" s="32">
        <v>15000</v>
      </c>
      <c r="J2" s="32">
        <v>15000</v>
      </c>
      <c r="K2" s="32"/>
      <c r="L2" s="31"/>
      <c r="M2" s="31"/>
      <c r="N2" s="31"/>
      <c r="O2" s="31"/>
      <c r="P2" s="31"/>
      <c r="Q2" s="31"/>
    </row>
    <row r="3" spans="1:17" x14ac:dyDescent="0.4">
      <c r="C3" s="31" t="s">
        <v>132</v>
      </c>
      <c r="D3" s="71"/>
      <c r="E3" s="44">
        <v>420000</v>
      </c>
      <c r="F3" s="32">
        <v>420000</v>
      </c>
      <c r="G3" s="32">
        <v>300000</v>
      </c>
      <c r="H3" s="32">
        <v>300000</v>
      </c>
      <c r="I3" s="32">
        <v>300000</v>
      </c>
      <c r="J3" s="32">
        <v>300000</v>
      </c>
      <c r="K3" s="32">
        <v>300000</v>
      </c>
      <c r="L3" s="32">
        <v>300000</v>
      </c>
      <c r="M3" s="32">
        <v>300000</v>
      </c>
      <c r="N3" s="32">
        <v>300000</v>
      </c>
      <c r="O3" s="32">
        <v>300000</v>
      </c>
      <c r="P3" s="32">
        <v>300000</v>
      </c>
      <c r="Q3" s="31"/>
    </row>
    <row r="4" spans="1:17" x14ac:dyDescent="0.4">
      <c r="C4" s="31"/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</row>
    <row r="5" spans="1:17" x14ac:dyDescent="0.4">
      <c r="C5" s="31" t="s">
        <v>133</v>
      </c>
      <c r="D5" s="71"/>
      <c r="E5" s="44">
        <v>200000</v>
      </c>
      <c r="F5" s="32">
        <v>200000</v>
      </c>
      <c r="G5" s="32">
        <v>100000</v>
      </c>
      <c r="H5" s="32">
        <v>100000</v>
      </c>
      <c r="I5" s="32">
        <v>100000</v>
      </c>
      <c r="J5" s="32">
        <v>100000</v>
      </c>
      <c r="K5" s="32">
        <v>100000</v>
      </c>
      <c r="L5" s="32">
        <v>100000</v>
      </c>
      <c r="M5" s="32">
        <v>100000</v>
      </c>
      <c r="N5" s="32">
        <v>100000</v>
      </c>
      <c r="O5" s="32">
        <v>100000</v>
      </c>
      <c r="P5" s="32">
        <v>100000</v>
      </c>
      <c r="Q5" s="31"/>
    </row>
    <row r="6" spans="1:17" x14ac:dyDescent="0.4">
      <c r="C6" s="31" t="s">
        <v>134</v>
      </c>
      <c r="D6" s="71"/>
      <c r="E6" s="44">
        <v>100000</v>
      </c>
      <c r="F6" s="32">
        <v>100000</v>
      </c>
      <c r="G6" s="32">
        <v>50000</v>
      </c>
      <c r="H6" s="32">
        <v>50000</v>
      </c>
      <c r="I6" s="32">
        <v>50000</v>
      </c>
      <c r="J6" s="32">
        <v>50000</v>
      </c>
      <c r="K6" s="32">
        <v>50000</v>
      </c>
      <c r="L6" s="32">
        <v>50000</v>
      </c>
      <c r="M6" s="32">
        <v>50000</v>
      </c>
      <c r="N6" s="32">
        <v>50000</v>
      </c>
      <c r="O6" s="32">
        <v>50000</v>
      </c>
      <c r="P6" s="32">
        <v>50000</v>
      </c>
      <c r="Q6" s="31"/>
    </row>
    <row r="7" spans="1:17" x14ac:dyDescent="0.4">
      <c r="C7" s="31"/>
      <c r="D7" s="71"/>
      <c r="E7" s="4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1"/>
    </row>
    <row r="8" spans="1:17" s="51" customFormat="1" x14ac:dyDescent="0.4">
      <c r="C8" s="55"/>
      <c r="D8" s="78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31"/>
    </row>
    <row r="9" spans="1:17" x14ac:dyDescent="0.4">
      <c r="C9" s="31"/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1"/>
    </row>
    <row r="10" spans="1:17" x14ac:dyDescent="0.4">
      <c r="C10" s="31"/>
      <c r="D10" s="71"/>
      <c r="E10" s="4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1"/>
    </row>
    <row r="11" spans="1:17" x14ac:dyDescent="0.4">
      <c r="C11" s="31"/>
      <c r="D11" s="71"/>
      <c r="E11" s="4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1"/>
    </row>
    <row r="12" spans="1:17" x14ac:dyDescent="0.4">
      <c r="C12" s="31"/>
      <c r="D12" s="71"/>
      <c r="E12" s="4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</row>
    <row r="13" spans="1:17" x14ac:dyDescent="0.4">
      <c r="C13" s="31"/>
      <c r="D13" s="71"/>
      <c r="E13" s="4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1"/>
    </row>
    <row r="14" spans="1:17" x14ac:dyDescent="0.4">
      <c r="C14" s="31"/>
      <c r="D14" s="71"/>
      <c r="E14" s="4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1"/>
    </row>
    <row r="15" spans="1:17" x14ac:dyDescent="0.4">
      <c r="C15" s="31"/>
      <c r="D15" s="71"/>
      <c r="E15" s="4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1"/>
    </row>
    <row r="16" spans="1:17" x14ac:dyDescent="0.4">
      <c r="C16" s="31"/>
      <c r="D16" s="71"/>
      <c r="E16" s="4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1"/>
    </row>
    <row r="17" spans="1:17" x14ac:dyDescent="0.4">
      <c r="C17" s="31"/>
      <c r="D17" s="71"/>
      <c r="E17" s="44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1"/>
    </row>
    <row r="18" spans="1:17" x14ac:dyDescent="0.4">
      <c r="C18" s="31"/>
      <c r="D18" s="71"/>
      <c r="E18" s="44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1"/>
    </row>
    <row r="19" spans="1:17" x14ac:dyDescent="0.4">
      <c r="C19" s="31"/>
      <c r="D19" s="71"/>
      <c r="E19" s="44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1"/>
    </row>
    <row r="20" spans="1:17" x14ac:dyDescent="0.4">
      <c r="C20" s="31"/>
      <c r="D20" s="71"/>
      <c r="E20" s="44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1"/>
    </row>
    <row r="21" spans="1:17" x14ac:dyDescent="0.4">
      <c r="C21" s="31"/>
      <c r="D21" s="71"/>
      <c r="E21" s="44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1"/>
    </row>
    <row r="22" spans="1:17" s="29" customFormat="1" x14ac:dyDescent="0.4">
      <c r="C22" s="31"/>
      <c r="D22" s="71"/>
      <c r="E22" s="44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1"/>
    </row>
    <row r="23" spans="1:17" x14ac:dyDescent="0.4">
      <c r="C23" s="31"/>
      <c r="D23" s="71"/>
      <c r="E23" s="44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1"/>
    </row>
    <row r="24" spans="1:17" s="29" customFormat="1" x14ac:dyDescent="0.4">
      <c r="D24" s="5"/>
      <c r="E24" s="41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7" x14ac:dyDescent="0.4">
      <c r="A25" s="1"/>
      <c r="B25" s="1"/>
      <c r="C25" s="1"/>
      <c r="D25" s="1"/>
      <c r="E25" s="4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7" x14ac:dyDescent="0.4">
      <c r="A26" s="75"/>
      <c r="B26" s="75"/>
      <c r="C26" s="75" t="s">
        <v>36</v>
      </c>
      <c r="D26" s="75"/>
      <c r="E26" s="76">
        <f>SUM(E2:E25)</f>
        <v>735000</v>
      </c>
      <c r="F26" s="77">
        <f t="shared" ref="F26:P26" si="0">SUM(F2:F25)</f>
        <v>735000</v>
      </c>
      <c r="G26" s="77">
        <f t="shared" si="0"/>
        <v>465000</v>
      </c>
      <c r="H26" s="77">
        <f t="shared" si="0"/>
        <v>465000</v>
      </c>
      <c r="I26" s="77">
        <f t="shared" si="0"/>
        <v>465000</v>
      </c>
      <c r="J26" s="77">
        <f t="shared" si="0"/>
        <v>465000</v>
      </c>
      <c r="K26" s="77">
        <f t="shared" si="0"/>
        <v>450000</v>
      </c>
      <c r="L26" s="75">
        <f t="shared" si="0"/>
        <v>450000</v>
      </c>
      <c r="M26" s="75">
        <f t="shared" si="0"/>
        <v>450000</v>
      </c>
      <c r="N26" s="75">
        <f t="shared" si="0"/>
        <v>450000</v>
      </c>
      <c r="O26" s="75">
        <f t="shared" si="0"/>
        <v>450000</v>
      </c>
      <c r="P26" s="75">
        <f t="shared" si="0"/>
        <v>450000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15"/>
  <sheetViews>
    <sheetView workbookViewId="0"/>
  </sheetViews>
  <sheetFormatPr defaultRowHeight="18.75" x14ac:dyDescent="0.4"/>
  <cols>
    <col min="4" max="5" width="9" style="5"/>
    <col min="6" max="16" width="9" style="29"/>
  </cols>
  <sheetData>
    <row r="1" spans="1:17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7" x14ac:dyDescent="0.4">
      <c r="B2" s="31"/>
      <c r="C2" s="31" t="s">
        <v>37</v>
      </c>
      <c r="D2" s="71"/>
      <c r="E2" s="44">
        <v>20000</v>
      </c>
      <c r="F2" s="32">
        <v>20000</v>
      </c>
      <c r="G2" s="32">
        <v>20000</v>
      </c>
      <c r="H2" s="32">
        <v>20000</v>
      </c>
      <c r="I2" s="32">
        <v>20000</v>
      </c>
      <c r="J2" s="32">
        <v>20000</v>
      </c>
      <c r="K2" s="32">
        <v>20000</v>
      </c>
      <c r="L2" s="32">
        <v>20000</v>
      </c>
      <c r="M2" s="32">
        <v>20000</v>
      </c>
      <c r="N2" s="32">
        <v>20000</v>
      </c>
      <c r="O2" s="32">
        <v>20000</v>
      </c>
      <c r="P2" s="32">
        <v>20000</v>
      </c>
      <c r="Q2" s="31"/>
    </row>
    <row r="3" spans="1:17" x14ac:dyDescent="0.4">
      <c r="B3" s="31"/>
      <c r="C3" s="31" t="s">
        <v>38</v>
      </c>
      <c r="D3" s="71"/>
      <c r="E3" s="44">
        <v>23000</v>
      </c>
      <c r="F3" s="32">
        <v>23000</v>
      </c>
      <c r="G3" s="32">
        <v>23000</v>
      </c>
      <c r="H3" s="32">
        <v>23000</v>
      </c>
      <c r="I3" s="32">
        <v>23000</v>
      </c>
      <c r="J3" s="32">
        <v>23000</v>
      </c>
      <c r="K3" s="32">
        <v>23000</v>
      </c>
      <c r="L3" s="32">
        <v>23000</v>
      </c>
      <c r="M3" s="32">
        <v>23000</v>
      </c>
      <c r="N3" s="32">
        <v>23000</v>
      </c>
      <c r="O3" s="32">
        <v>23000</v>
      </c>
      <c r="P3" s="32">
        <v>23000</v>
      </c>
      <c r="Q3" s="31"/>
    </row>
    <row r="4" spans="1:17" x14ac:dyDescent="0.4">
      <c r="B4" s="31"/>
      <c r="C4" s="31"/>
      <c r="D4" s="71"/>
      <c r="E4" s="44"/>
      <c r="F4" s="31"/>
      <c r="G4" s="31"/>
      <c r="H4" s="31"/>
      <c r="I4" s="31"/>
      <c r="J4" s="31"/>
      <c r="K4" s="32"/>
      <c r="L4" s="32"/>
      <c r="M4" s="31"/>
      <c r="N4" s="31"/>
      <c r="O4" s="31"/>
      <c r="P4" s="31"/>
      <c r="Q4" s="31"/>
    </row>
    <row r="5" spans="1:17" x14ac:dyDescent="0.4">
      <c r="B5" s="31"/>
      <c r="C5" s="31"/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</row>
    <row r="6" spans="1:17" x14ac:dyDescent="0.4">
      <c r="B6" s="31"/>
      <c r="C6" s="31"/>
      <c r="D6" s="71"/>
      <c r="E6" s="44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1"/>
    </row>
    <row r="7" spans="1:17" x14ac:dyDescent="0.4">
      <c r="B7" s="31"/>
      <c r="C7" s="31"/>
      <c r="D7" s="71"/>
      <c r="E7" s="44"/>
      <c r="F7" s="31"/>
      <c r="G7" s="31"/>
      <c r="H7" s="32"/>
      <c r="I7" s="31"/>
      <c r="J7" s="31"/>
      <c r="K7" s="32"/>
      <c r="L7" s="31"/>
      <c r="M7" s="31"/>
      <c r="N7" s="32"/>
      <c r="O7" s="31"/>
      <c r="P7" s="31"/>
      <c r="Q7" s="31"/>
    </row>
    <row r="8" spans="1:17" x14ac:dyDescent="0.4">
      <c r="B8" s="31"/>
      <c r="C8" s="31"/>
      <c r="D8" s="71"/>
      <c r="E8" s="4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1"/>
    </row>
    <row r="9" spans="1:17" x14ac:dyDescent="0.4">
      <c r="B9" s="31"/>
      <c r="C9" s="31"/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1"/>
    </row>
    <row r="10" spans="1:17" x14ac:dyDescent="0.4">
      <c r="B10" s="31"/>
      <c r="C10" s="31"/>
      <c r="D10" s="71"/>
      <c r="E10" s="44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4">
      <c r="B11" s="31"/>
      <c r="C11" s="31"/>
      <c r="D11" s="71"/>
      <c r="E11" s="8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4">
      <c r="B12" s="31"/>
      <c r="C12" s="31"/>
      <c r="D12" s="71"/>
      <c r="E12" s="8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4">
      <c r="B13" s="31"/>
      <c r="C13" s="31"/>
      <c r="D13" s="71"/>
      <c r="E13" s="8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4">
      <c r="A14" s="1"/>
      <c r="B14" s="16"/>
      <c r="C14" s="16"/>
      <c r="D14" s="16"/>
      <c r="E14" s="74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31"/>
    </row>
    <row r="15" spans="1:17" x14ac:dyDescent="0.4">
      <c r="A15" s="56"/>
      <c r="B15" s="56"/>
      <c r="C15" s="56" t="s">
        <v>36</v>
      </c>
      <c r="D15" s="56"/>
      <c r="E15" s="73">
        <f>SUM(E2:E14)</f>
        <v>43000</v>
      </c>
      <c r="F15" s="60">
        <f t="shared" ref="F15:P15" si="0">SUM(F2:F14)</f>
        <v>43000</v>
      </c>
      <c r="G15" s="60">
        <f t="shared" si="0"/>
        <v>43000</v>
      </c>
      <c r="H15" s="60">
        <f t="shared" si="0"/>
        <v>43000</v>
      </c>
      <c r="I15" s="60">
        <f t="shared" si="0"/>
        <v>43000</v>
      </c>
      <c r="J15" s="60">
        <f t="shared" si="0"/>
        <v>43000</v>
      </c>
      <c r="K15" s="60">
        <f t="shared" si="0"/>
        <v>43000</v>
      </c>
      <c r="L15" s="60">
        <f t="shared" si="0"/>
        <v>43000</v>
      </c>
      <c r="M15" s="60">
        <f t="shared" si="0"/>
        <v>43000</v>
      </c>
      <c r="N15" s="60">
        <f t="shared" si="0"/>
        <v>43000</v>
      </c>
      <c r="O15" s="60">
        <f t="shared" si="0"/>
        <v>43000</v>
      </c>
      <c r="P15" s="60">
        <f t="shared" si="0"/>
        <v>43000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26"/>
  <sheetViews>
    <sheetView workbookViewId="0"/>
  </sheetViews>
  <sheetFormatPr defaultRowHeight="18.75" x14ac:dyDescent="0.4"/>
  <cols>
    <col min="4" max="4" width="9" style="5"/>
    <col min="5" max="5" width="9" style="52"/>
    <col min="6" max="16" width="9" style="29"/>
  </cols>
  <sheetData>
    <row r="1" spans="1:18" x14ac:dyDescent="0.4">
      <c r="A1" s="6" t="s">
        <v>44</v>
      </c>
      <c r="B1" s="1"/>
      <c r="C1" s="1"/>
      <c r="D1" s="2"/>
      <c r="E1" s="4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4">
      <c r="C2" s="55" t="s">
        <v>135</v>
      </c>
      <c r="D2" s="78"/>
      <c r="E2" s="79">
        <v>5400</v>
      </c>
      <c r="F2" s="80">
        <v>5400</v>
      </c>
      <c r="G2" s="80">
        <v>5400</v>
      </c>
      <c r="H2" s="80">
        <v>5400</v>
      </c>
      <c r="I2" s="80">
        <v>5400</v>
      </c>
      <c r="J2" s="80">
        <v>5400</v>
      </c>
      <c r="K2" s="80">
        <v>5400</v>
      </c>
      <c r="L2" s="80">
        <v>5400</v>
      </c>
      <c r="M2" s="80">
        <v>5400</v>
      </c>
      <c r="N2" s="80">
        <v>5400</v>
      </c>
      <c r="O2" s="80">
        <v>5400</v>
      </c>
      <c r="P2" s="80">
        <v>5400</v>
      </c>
      <c r="Q2" s="55"/>
    </row>
    <row r="3" spans="1:18" x14ac:dyDescent="0.4">
      <c r="C3" s="55"/>
      <c r="D3" s="78"/>
      <c r="E3" s="79"/>
      <c r="F3" s="82"/>
      <c r="G3" s="82"/>
      <c r="H3" s="82"/>
      <c r="I3" s="82"/>
      <c r="J3" s="82"/>
      <c r="K3" s="80"/>
      <c r="L3" s="80"/>
      <c r="M3" s="80"/>
      <c r="N3" s="80"/>
      <c r="O3" s="80"/>
      <c r="P3" s="80"/>
      <c r="Q3" s="55"/>
    </row>
    <row r="4" spans="1:18" x14ac:dyDescent="0.4">
      <c r="C4" s="55"/>
      <c r="D4" s="78"/>
      <c r="E4" s="79"/>
      <c r="F4" s="82"/>
      <c r="G4" s="82"/>
      <c r="H4" s="82"/>
      <c r="I4" s="82"/>
      <c r="J4" s="82"/>
      <c r="K4" s="80"/>
      <c r="L4" s="80"/>
      <c r="M4" s="80"/>
      <c r="N4" s="80"/>
      <c r="O4" s="80"/>
      <c r="P4" s="80"/>
      <c r="Q4" s="55"/>
    </row>
    <row r="5" spans="1:18" x14ac:dyDescent="0.4">
      <c r="C5" s="55" t="s">
        <v>136</v>
      </c>
      <c r="D5" s="78"/>
      <c r="E5" s="79">
        <v>20000</v>
      </c>
      <c r="F5" s="80">
        <v>20000</v>
      </c>
      <c r="G5" s="80">
        <v>20000</v>
      </c>
      <c r="H5" s="80">
        <v>20000</v>
      </c>
      <c r="I5" s="80">
        <v>20000</v>
      </c>
      <c r="J5" s="80">
        <v>20000</v>
      </c>
      <c r="K5" s="80">
        <v>20000</v>
      </c>
      <c r="L5" s="80">
        <v>20000</v>
      </c>
      <c r="M5" s="80">
        <v>20000</v>
      </c>
      <c r="N5" s="80">
        <v>20000</v>
      </c>
      <c r="O5" s="80">
        <v>20000</v>
      </c>
      <c r="P5" s="80">
        <v>20000</v>
      </c>
      <c r="Q5" s="55"/>
    </row>
    <row r="6" spans="1:18" x14ac:dyDescent="0.4">
      <c r="C6" s="55" t="s">
        <v>137</v>
      </c>
      <c r="D6" s="78"/>
      <c r="E6" s="79">
        <v>10000</v>
      </c>
      <c r="F6" s="80">
        <v>10000</v>
      </c>
      <c r="G6" s="80">
        <v>10000</v>
      </c>
      <c r="H6" s="80">
        <v>10000</v>
      </c>
      <c r="I6" s="80">
        <v>10000</v>
      </c>
      <c r="J6" s="80">
        <v>10000</v>
      </c>
      <c r="K6" s="80">
        <v>10000</v>
      </c>
      <c r="L6" s="80">
        <v>10000</v>
      </c>
      <c r="M6" s="80">
        <v>10000</v>
      </c>
      <c r="N6" s="80">
        <v>10000</v>
      </c>
      <c r="O6" s="80">
        <v>10000</v>
      </c>
      <c r="P6" s="80">
        <v>10000</v>
      </c>
      <c r="Q6" s="55"/>
    </row>
    <row r="7" spans="1:18" x14ac:dyDescent="0.4">
      <c r="C7" s="55"/>
      <c r="D7" s="78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55"/>
    </row>
    <row r="8" spans="1:18" x14ac:dyDescent="0.4">
      <c r="C8" s="55"/>
      <c r="D8" s="78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55"/>
    </row>
    <row r="9" spans="1:18" x14ac:dyDescent="0.4">
      <c r="C9" s="55"/>
      <c r="D9" s="78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55"/>
    </row>
    <row r="10" spans="1:18" x14ac:dyDescent="0.4">
      <c r="C10" s="55"/>
      <c r="D10" s="78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55"/>
    </row>
    <row r="11" spans="1:18" x14ac:dyDescent="0.4">
      <c r="C11" s="55"/>
      <c r="D11" s="78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55"/>
    </row>
    <row r="12" spans="1:18" x14ac:dyDescent="0.4">
      <c r="C12" s="55"/>
      <c r="D12" s="78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55"/>
    </row>
    <row r="13" spans="1:18" x14ac:dyDescent="0.4">
      <c r="C13" s="55"/>
      <c r="D13" s="78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55"/>
    </row>
    <row r="14" spans="1:18" x14ac:dyDescent="0.4">
      <c r="C14" s="55"/>
      <c r="D14" s="78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55"/>
    </row>
    <row r="15" spans="1:18" x14ac:dyDescent="0.4">
      <c r="C15" s="55"/>
      <c r="D15" s="78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55"/>
    </row>
    <row r="16" spans="1:18" x14ac:dyDescent="0.4">
      <c r="C16" s="55"/>
      <c r="D16" s="78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55"/>
      <c r="R16" s="29"/>
    </row>
    <row r="17" spans="1:17" x14ac:dyDescent="0.4">
      <c r="C17" s="55"/>
      <c r="D17" s="78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55"/>
    </row>
    <row r="18" spans="1:17" x14ac:dyDescent="0.4">
      <c r="C18" s="55"/>
      <c r="D18" s="78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55"/>
    </row>
    <row r="19" spans="1:17" x14ac:dyDescent="0.4">
      <c r="C19" s="55"/>
      <c r="D19" s="78"/>
      <c r="E19" s="79"/>
      <c r="F19" s="82"/>
      <c r="G19" s="82"/>
      <c r="H19" s="80"/>
      <c r="I19" s="82"/>
      <c r="J19" s="82"/>
      <c r="K19" s="80"/>
      <c r="L19" s="82"/>
      <c r="M19" s="82"/>
      <c r="N19" s="80"/>
      <c r="O19" s="82"/>
      <c r="P19" s="82"/>
      <c r="Q19" s="55"/>
    </row>
    <row r="20" spans="1:17" x14ac:dyDescent="0.4">
      <c r="C20" s="55"/>
      <c r="D20" s="78"/>
      <c r="E20" s="79"/>
      <c r="F20" s="82"/>
      <c r="G20" s="82"/>
      <c r="H20" s="82"/>
      <c r="I20" s="82"/>
      <c r="J20" s="82"/>
      <c r="K20" s="80"/>
      <c r="L20" s="82"/>
      <c r="M20" s="82"/>
      <c r="N20" s="82"/>
      <c r="O20" s="80"/>
      <c r="P20" s="82"/>
      <c r="Q20" s="55"/>
    </row>
    <row r="21" spans="1:17" x14ac:dyDescent="0.4">
      <c r="C21" s="55"/>
      <c r="D21" s="78"/>
      <c r="E21" s="79"/>
      <c r="F21" s="82"/>
      <c r="G21" s="82"/>
      <c r="H21" s="82"/>
      <c r="I21" s="82"/>
      <c r="J21" s="82"/>
      <c r="K21" s="80"/>
      <c r="L21" s="80"/>
      <c r="M21" s="82"/>
      <c r="N21" s="82"/>
      <c r="O21" s="82"/>
      <c r="P21" s="82"/>
      <c r="Q21" s="55"/>
    </row>
    <row r="22" spans="1:17" x14ac:dyDescent="0.4">
      <c r="C22" s="82"/>
      <c r="D22" s="78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55"/>
    </row>
    <row r="23" spans="1:17" x14ac:dyDescent="0.4">
      <c r="C23" s="55"/>
      <c r="D23" s="78"/>
      <c r="E23" s="79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55"/>
    </row>
    <row r="24" spans="1:17" x14ac:dyDescent="0.4">
      <c r="E24" s="41"/>
    </row>
    <row r="25" spans="1:17" x14ac:dyDescent="0.4">
      <c r="A25" s="1"/>
      <c r="B25" s="1"/>
      <c r="C25" s="1"/>
      <c r="D25" s="1"/>
      <c r="E25" s="4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x14ac:dyDescent="0.4">
      <c r="A26" s="56"/>
      <c r="B26" s="56"/>
      <c r="C26" s="56" t="s">
        <v>36</v>
      </c>
      <c r="D26" s="56"/>
      <c r="E26" s="72">
        <f t="shared" ref="E26" si="0">SUM(E2:E25)</f>
        <v>35400</v>
      </c>
      <c r="F26" s="57">
        <f t="shared" ref="F26:P26" si="1">SUM(F2:F25)</f>
        <v>35400</v>
      </c>
      <c r="G26" s="57">
        <f t="shared" si="1"/>
        <v>35400</v>
      </c>
      <c r="H26" s="57">
        <f t="shared" si="1"/>
        <v>35400</v>
      </c>
      <c r="I26" s="57">
        <f t="shared" si="1"/>
        <v>35400</v>
      </c>
      <c r="J26" s="57">
        <f t="shared" si="1"/>
        <v>35400</v>
      </c>
      <c r="K26" s="57">
        <f t="shared" si="1"/>
        <v>35400</v>
      </c>
      <c r="L26" s="57">
        <f t="shared" si="1"/>
        <v>35400</v>
      </c>
      <c r="M26" s="57">
        <f t="shared" si="1"/>
        <v>35400</v>
      </c>
      <c r="N26" s="57">
        <f t="shared" si="1"/>
        <v>35400</v>
      </c>
      <c r="O26" s="57">
        <f t="shared" si="1"/>
        <v>35400</v>
      </c>
      <c r="P26" s="57">
        <f t="shared" si="1"/>
        <v>35400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6"/>
  <sheetViews>
    <sheetView workbookViewId="0"/>
  </sheetViews>
  <sheetFormatPr defaultRowHeight="18.75" x14ac:dyDescent="0.4"/>
  <cols>
    <col min="4" max="4" width="9" style="5"/>
    <col min="5" max="5" width="9.5" style="5" bestFit="1" customWidth="1"/>
    <col min="6" max="16" width="9" style="29"/>
  </cols>
  <sheetData>
    <row r="1" spans="1:17" x14ac:dyDescent="0.4">
      <c r="A1" s="6" t="s">
        <v>44</v>
      </c>
      <c r="B1" s="1"/>
      <c r="C1" s="1"/>
      <c r="D1" s="2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x14ac:dyDescent="0.4">
      <c r="C2" s="55" t="s">
        <v>39</v>
      </c>
      <c r="D2" s="83"/>
      <c r="E2" s="79"/>
      <c r="F2" s="80"/>
      <c r="G2" s="80"/>
      <c r="H2" s="80"/>
      <c r="I2" s="80"/>
      <c r="J2" s="80">
        <v>100000</v>
      </c>
      <c r="K2" s="80"/>
      <c r="L2" s="80"/>
      <c r="M2" s="80">
        <v>100000</v>
      </c>
      <c r="N2" s="80"/>
      <c r="O2" s="80"/>
      <c r="P2" s="80">
        <v>100000</v>
      </c>
      <c r="Q2" s="55"/>
    </row>
    <row r="3" spans="1:17" x14ac:dyDescent="0.4">
      <c r="C3" s="55" t="s">
        <v>40</v>
      </c>
      <c r="D3" s="83"/>
      <c r="E3" s="79"/>
      <c r="F3" s="80"/>
      <c r="G3" s="80">
        <v>60000</v>
      </c>
      <c r="H3" s="80"/>
      <c r="I3" s="80"/>
      <c r="J3" s="80"/>
      <c r="K3" s="80"/>
      <c r="L3" s="80"/>
      <c r="M3" s="80"/>
      <c r="N3" s="80"/>
      <c r="O3" s="80"/>
      <c r="P3" s="80"/>
      <c r="Q3" s="55"/>
    </row>
    <row r="4" spans="1:17" x14ac:dyDescent="0.4">
      <c r="C4" s="55" t="s">
        <v>41</v>
      </c>
      <c r="D4" s="83"/>
      <c r="E4" s="79">
        <v>150000</v>
      </c>
      <c r="F4" s="80">
        <v>100000</v>
      </c>
      <c r="G4" s="80">
        <v>100000</v>
      </c>
      <c r="H4" s="80">
        <v>150000</v>
      </c>
      <c r="I4" s="80">
        <v>100000</v>
      </c>
      <c r="J4" s="80">
        <v>100000</v>
      </c>
      <c r="K4" s="80">
        <v>100000</v>
      </c>
      <c r="L4" s="80">
        <v>100000</v>
      </c>
      <c r="M4" s="80">
        <v>100000</v>
      </c>
      <c r="N4" s="80">
        <v>150000</v>
      </c>
      <c r="O4" s="80">
        <v>100000</v>
      </c>
      <c r="P4" s="80">
        <v>100000</v>
      </c>
      <c r="Q4" s="55"/>
    </row>
    <row r="5" spans="1:17" x14ac:dyDescent="0.4">
      <c r="C5" s="55" t="s">
        <v>42</v>
      </c>
      <c r="D5" s="83"/>
      <c r="E5" s="79">
        <v>100000</v>
      </c>
      <c r="F5" s="80">
        <v>400000</v>
      </c>
      <c r="G5" s="80">
        <v>100000</v>
      </c>
      <c r="H5" s="80">
        <v>100000</v>
      </c>
      <c r="I5" s="80">
        <v>100000</v>
      </c>
      <c r="J5" s="80">
        <v>100000</v>
      </c>
      <c r="K5" s="80">
        <v>100000</v>
      </c>
      <c r="L5" s="80">
        <v>100000</v>
      </c>
      <c r="M5" s="80">
        <v>100000</v>
      </c>
      <c r="N5" s="80">
        <v>100000</v>
      </c>
      <c r="O5" s="80">
        <v>100000</v>
      </c>
      <c r="P5" s="80">
        <v>100000</v>
      </c>
      <c r="Q5" s="55"/>
    </row>
    <row r="6" spans="1:17" x14ac:dyDescent="0.4">
      <c r="C6" s="55"/>
      <c r="D6" s="83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55"/>
    </row>
    <row r="7" spans="1:17" x14ac:dyDescent="0.4">
      <c r="C7" s="55"/>
      <c r="D7" s="83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55"/>
    </row>
    <row r="8" spans="1:17" x14ac:dyDescent="0.4">
      <c r="C8" s="55"/>
      <c r="D8" s="83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55"/>
    </row>
    <row r="9" spans="1:17" x14ac:dyDescent="0.4">
      <c r="C9" s="82"/>
      <c r="D9" s="83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55"/>
    </row>
    <row r="10" spans="1:17" x14ac:dyDescent="0.4">
      <c r="E10" s="41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7" x14ac:dyDescent="0.4">
      <c r="E11" s="4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7" x14ac:dyDescent="0.4">
      <c r="E12" s="41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7" x14ac:dyDescent="0.4">
      <c r="E13" s="41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7" x14ac:dyDescent="0.4">
      <c r="E14" s="4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7" s="1" customFormat="1" x14ac:dyDescent="0.4">
      <c r="E15" s="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x14ac:dyDescent="0.4">
      <c r="A16" s="56"/>
      <c r="B16" s="56"/>
      <c r="C16" s="56" t="s">
        <v>36</v>
      </c>
      <c r="D16" s="56"/>
      <c r="E16" s="72">
        <f>SUM(E2:E15)</f>
        <v>250000</v>
      </c>
      <c r="F16" s="57">
        <f t="shared" ref="F16:P16" si="0">SUM(F2:F15)</f>
        <v>500000</v>
      </c>
      <c r="G16" s="57">
        <f t="shared" si="0"/>
        <v>260000</v>
      </c>
      <c r="H16" s="57">
        <f t="shared" si="0"/>
        <v>250000</v>
      </c>
      <c r="I16" s="57">
        <f t="shared" si="0"/>
        <v>200000</v>
      </c>
      <c r="J16" s="57">
        <f t="shared" si="0"/>
        <v>300000</v>
      </c>
      <c r="K16" s="57">
        <f t="shared" si="0"/>
        <v>200000</v>
      </c>
      <c r="L16" s="57">
        <f t="shared" si="0"/>
        <v>200000</v>
      </c>
      <c r="M16" s="57">
        <f t="shared" si="0"/>
        <v>300000</v>
      </c>
      <c r="N16" s="57">
        <f t="shared" si="0"/>
        <v>250000</v>
      </c>
      <c r="O16" s="57">
        <f t="shared" si="0"/>
        <v>200000</v>
      </c>
      <c r="P16" s="57">
        <f t="shared" si="0"/>
        <v>300000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15"/>
  <sheetViews>
    <sheetView workbookViewId="0"/>
  </sheetViews>
  <sheetFormatPr defaultRowHeight="18.75" x14ac:dyDescent="0.4"/>
  <cols>
    <col min="5" max="16" width="9" style="29"/>
  </cols>
  <sheetData>
    <row r="1" spans="1:16" x14ac:dyDescent="0.4">
      <c r="A1" s="6" t="s">
        <v>44</v>
      </c>
      <c r="B1" s="1"/>
      <c r="C1" s="1"/>
      <c r="D1" s="1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4">
      <c r="B2" s="31"/>
      <c r="C2" s="31" t="s">
        <v>43</v>
      </c>
      <c r="D2" s="31"/>
      <c r="E2" s="44">
        <v>4700</v>
      </c>
      <c r="F2" s="31">
        <v>4700</v>
      </c>
      <c r="G2" s="32">
        <v>4700</v>
      </c>
      <c r="H2" s="31">
        <v>4700</v>
      </c>
      <c r="I2" s="31">
        <v>4700</v>
      </c>
      <c r="J2" s="31">
        <v>4700</v>
      </c>
      <c r="K2" s="32">
        <v>4700</v>
      </c>
      <c r="L2" s="32">
        <v>4700</v>
      </c>
      <c r="M2" s="32">
        <v>4700</v>
      </c>
      <c r="N2" s="32">
        <v>4700</v>
      </c>
      <c r="O2" s="32">
        <v>4700</v>
      </c>
      <c r="P2" s="32">
        <v>4700</v>
      </c>
    </row>
    <row r="3" spans="1:16" x14ac:dyDescent="0.4">
      <c r="B3" s="31"/>
      <c r="C3" s="31" t="s">
        <v>240</v>
      </c>
      <c r="D3" s="31"/>
      <c r="E3" s="44">
        <v>5000</v>
      </c>
      <c r="F3" s="31">
        <v>5000</v>
      </c>
      <c r="G3" s="31">
        <v>5000</v>
      </c>
      <c r="H3" s="31">
        <v>5000</v>
      </c>
      <c r="I3" s="31">
        <v>5000</v>
      </c>
      <c r="J3" s="31">
        <v>10000</v>
      </c>
      <c r="K3" s="32">
        <v>5000</v>
      </c>
      <c r="L3" s="32">
        <v>5000</v>
      </c>
      <c r="M3" s="32">
        <v>5000</v>
      </c>
      <c r="N3" s="32">
        <v>5000</v>
      </c>
      <c r="O3" s="32">
        <v>5000</v>
      </c>
      <c r="P3" s="32">
        <v>10000</v>
      </c>
    </row>
    <row r="4" spans="1:16" x14ac:dyDescent="0.4">
      <c r="B4" s="31"/>
      <c r="C4" s="31"/>
      <c r="D4" s="31"/>
      <c r="E4" s="44"/>
      <c r="F4" s="31"/>
      <c r="G4" s="31"/>
      <c r="H4" s="31"/>
      <c r="I4" s="31"/>
      <c r="J4" s="32"/>
      <c r="K4" s="32"/>
      <c r="L4" s="32"/>
      <c r="M4" s="32"/>
      <c r="N4" s="32"/>
      <c r="O4" s="32"/>
      <c r="P4" s="32"/>
    </row>
    <row r="5" spans="1:16" x14ac:dyDescent="0.4">
      <c r="B5" s="31"/>
      <c r="C5" s="31"/>
      <c r="D5" s="31"/>
      <c r="E5" s="44"/>
      <c r="F5" s="31"/>
      <c r="G5" s="31"/>
      <c r="H5" s="31"/>
      <c r="I5" s="31"/>
      <c r="J5" s="32"/>
      <c r="K5" s="32"/>
      <c r="L5" s="32"/>
      <c r="M5" s="32"/>
      <c r="N5" s="32"/>
      <c r="O5" s="32"/>
      <c r="P5" s="32"/>
    </row>
    <row r="6" spans="1:16" x14ac:dyDescent="0.4">
      <c r="B6" s="31"/>
      <c r="C6" s="31"/>
      <c r="D6" s="31"/>
      <c r="E6" s="44"/>
      <c r="F6" s="31"/>
      <c r="G6" s="31"/>
      <c r="H6" s="31"/>
      <c r="I6" s="31"/>
      <c r="J6" s="32"/>
      <c r="K6" s="32"/>
      <c r="L6" s="32"/>
      <c r="M6" s="32"/>
      <c r="N6" s="32"/>
      <c r="O6" s="32"/>
      <c r="P6" s="32"/>
    </row>
    <row r="7" spans="1:16" x14ac:dyDescent="0.4">
      <c r="B7" s="31"/>
      <c r="C7" s="31"/>
      <c r="D7" s="31"/>
      <c r="E7" s="44"/>
      <c r="F7" s="31"/>
      <c r="G7" s="31"/>
      <c r="H7" s="31"/>
      <c r="I7" s="31"/>
      <c r="J7" s="31"/>
      <c r="K7" s="32"/>
      <c r="L7" s="32"/>
      <c r="M7" s="32"/>
      <c r="N7" s="32"/>
      <c r="O7" s="32"/>
      <c r="P7" s="32"/>
    </row>
    <row r="8" spans="1:16" x14ac:dyDescent="0.4">
      <c r="B8" s="31"/>
      <c r="C8" s="31"/>
      <c r="D8" s="31"/>
      <c r="E8" s="4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x14ac:dyDescent="0.4">
      <c r="B9" s="31"/>
      <c r="C9" s="31"/>
      <c r="D9" s="3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4">
      <c r="B10" s="31"/>
      <c r="C10" s="31"/>
      <c r="D10" s="31"/>
      <c r="E10" s="8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x14ac:dyDescent="0.4">
      <c r="E11" s="14"/>
    </row>
    <row r="12" spans="1:16" x14ac:dyDescent="0.4">
      <c r="E12" s="14"/>
    </row>
    <row r="13" spans="1:16" x14ac:dyDescent="0.4">
      <c r="E13" s="14"/>
    </row>
    <row r="14" spans="1:16" s="1" customFormat="1" x14ac:dyDescent="0.4">
      <c r="E14" s="15"/>
    </row>
    <row r="15" spans="1:16" x14ac:dyDescent="0.4">
      <c r="A15" s="56"/>
      <c r="B15" s="56"/>
      <c r="C15" s="56" t="s">
        <v>3</v>
      </c>
      <c r="D15" s="56"/>
      <c r="E15" s="73">
        <f>SUM(E2:E14)</f>
        <v>9700</v>
      </c>
      <c r="F15" s="60">
        <f t="shared" ref="F15:P15" si="0">SUM(F2:F14)</f>
        <v>9700</v>
      </c>
      <c r="G15" s="60">
        <f t="shared" si="0"/>
        <v>9700</v>
      </c>
      <c r="H15" s="60">
        <f t="shared" si="0"/>
        <v>9700</v>
      </c>
      <c r="I15" s="60">
        <f t="shared" si="0"/>
        <v>9700</v>
      </c>
      <c r="J15" s="60">
        <f t="shared" si="0"/>
        <v>14700</v>
      </c>
      <c r="K15" s="60">
        <f t="shared" si="0"/>
        <v>9700</v>
      </c>
      <c r="L15" s="60">
        <f t="shared" si="0"/>
        <v>9700</v>
      </c>
      <c r="M15" s="60">
        <f t="shared" si="0"/>
        <v>9700</v>
      </c>
      <c r="N15" s="60">
        <f t="shared" si="0"/>
        <v>9700</v>
      </c>
      <c r="O15" s="60">
        <f t="shared" si="0"/>
        <v>9700</v>
      </c>
      <c r="P15" s="60">
        <f t="shared" si="0"/>
        <v>14700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8"/>
  <sheetViews>
    <sheetView workbookViewId="0"/>
  </sheetViews>
  <sheetFormatPr defaultRowHeight="18.75" x14ac:dyDescent="0.4"/>
  <cols>
    <col min="4" max="5" width="9" style="5"/>
    <col min="6" max="16" width="9" style="29"/>
  </cols>
  <sheetData>
    <row r="1" spans="1:16" x14ac:dyDescent="0.4">
      <c r="A1" s="6" t="s">
        <v>44</v>
      </c>
      <c r="B1" s="1"/>
      <c r="C1" s="1"/>
      <c r="D1" s="1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4">
      <c r="C2" t="s">
        <v>138</v>
      </c>
      <c r="E2" s="44">
        <v>5000</v>
      </c>
      <c r="F2" s="32">
        <v>5000</v>
      </c>
      <c r="G2" s="32">
        <v>5000</v>
      </c>
      <c r="H2" s="32">
        <v>5000</v>
      </c>
      <c r="I2" s="32">
        <v>5000</v>
      </c>
      <c r="J2" s="32">
        <v>5000</v>
      </c>
      <c r="K2" s="32">
        <v>5000</v>
      </c>
      <c r="L2" s="32">
        <v>5000</v>
      </c>
      <c r="M2" s="32">
        <v>5000</v>
      </c>
      <c r="N2" s="32">
        <v>5000</v>
      </c>
      <c r="O2" s="32">
        <v>5000</v>
      </c>
      <c r="P2" s="32">
        <v>5000</v>
      </c>
    </row>
    <row r="3" spans="1:16" x14ac:dyDescent="0.4"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4">
      <c r="E4" s="8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x14ac:dyDescent="0.4">
      <c r="E5" s="8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x14ac:dyDescent="0.4">
      <c r="A6" s="1"/>
      <c r="B6" s="1"/>
      <c r="C6" s="1"/>
      <c r="D6" s="1"/>
      <c r="E6" s="74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4">
      <c r="A7" s="56"/>
      <c r="B7" s="56"/>
      <c r="C7" s="56" t="s">
        <v>3</v>
      </c>
      <c r="D7" s="56"/>
      <c r="E7" s="73">
        <f>SUM(E2:E6)</f>
        <v>5000</v>
      </c>
      <c r="F7" s="60">
        <f t="shared" ref="F7:P7" si="0">SUM(F2:F6)</f>
        <v>5000</v>
      </c>
      <c r="G7" s="60">
        <f t="shared" si="0"/>
        <v>5000</v>
      </c>
      <c r="H7" s="60">
        <f t="shared" si="0"/>
        <v>5000</v>
      </c>
      <c r="I7" s="60">
        <f t="shared" si="0"/>
        <v>5000</v>
      </c>
      <c r="J7" s="60">
        <f t="shared" si="0"/>
        <v>5000</v>
      </c>
      <c r="K7" s="60">
        <f t="shared" si="0"/>
        <v>5000</v>
      </c>
      <c r="L7" s="60">
        <f t="shared" si="0"/>
        <v>5000</v>
      </c>
      <c r="M7" s="60">
        <f t="shared" si="0"/>
        <v>5000</v>
      </c>
      <c r="N7" s="60">
        <f t="shared" si="0"/>
        <v>5000</v>
      </c>
      <c r="O7" s="60">
        <f t="shared" si="0"/>
        <v>5000</v>
      </c>
      <c r="P7" s="60">
        <f t="shared" si="0"/>
        <v>5000</v>
      </c>
    </row>
    <row r="8" spans="1:16" x14ac:dyDescent="0.4">
      <c r="E8" s="7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Q16"/>
  <sheetViews>
    <sheetView workbookViewId="0"/>
  </sheetViews>
  <sheetFormatPr defaultRowHeight="18.75" x14ac:dyDescent="0.4"/>
  <cols>
    <col min="4" max="4" width="16.875" style="5" customWidth="1"/>
    <col min="5" max="5" width="9" style="5"/>
    <col min="6" max="16" width="9" style="29"/>
  </cols>
  <sheetData>
    <row r="1" spans="1:17" x14ac:dyDescent="0.4">
      <c r="A1" s="6" t="s">
        <v>44</v>
      </c>
      <c r="B1" s="1"/>
      <c r="C1" s="1"/>
      <c r="D1" s="2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x14ac:dyDescent="0.4">
      <c r="C2" s="55" t="s">
        <v>139</v>
      </c>
      <c r="D2" s="83"/>
      <c r="E2" s="79">
        <v>135000</v>
      </c>
      <c r="F2" s="80">
        <v>0</v>
      </c>
      <c r="G2" s="80">
        <v>0</v>
      </c>
      <c r="H2" s="80">
        <v>0</v>
      </c>
      <c r="I2" s="80">
        <v>0</v>
      </c>
      <c r="J2" s="80">
        <v>0</v>
      </c>
      <c r="K2" s="80">
        <v>135000</v>
      </c>
      <c r="L2" s="80">
        <v>0</v>
      </c>
      <c r="M2" s="80">
        <v>0</v>
      </c>
      <c r="N2" s="80">
        <v>0</v>
      </c>
      <c r="O2" s="80">
        <v>0</v>
      </c>
      <c r="P2" s="80">
        <v>0</v>
      </c>
      <c r="Q2" s="55"/>
    </row>
    <row r="3" spans="1:17" x14ac:dyDescent="0.4">
      <c r="C3" s="55" t="s">
        <v>140</v>
      </c>
      <c r="D3" s="83"/>
      <c r="E3" s="79">
        <v>0</v>
      </c>
      <c r="F3" s="80">
        <v>0</v>
      </c>
      <c r="G3" s="80">
        <v>0</v>
      </c>
      <c r="H3" s="80">
        <v>500000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500000</v>
      </c>
      <c r="O3" s="80">
        <v>0</v>
      </c>
      <c r="P3" s="80">
        <v>0</v>
      </c>
      <c r="Q3" s="55"/>
    </row>
    <row r="4" spans="1:17" x14ac:dyDescent="0.4">
      <c r="C4" s="55"/>
      <c r="D4" s="83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55"/>
    </row>
    <row r="5" spans="1:17" x14ac:dyDescent="0.4">
      <c r="C5" s="55"/>
      <c r="D5" s="83"/>
      <c r="E5" s="79"/>
      <c r="F5" s="80"/>
      <c r="G5" s="80"/>
      <c r="H5" s="80"/>
      <c r="I5" s="80"/>
      <c r="J5" s="80"/>
      <c r="K5" s="80"/>
      <c r="L5" s="80"/>
      <c r="M5" s="80"/>
      <c r="N5" s="80"/>
      <c r="O5" s="82"/>
      <c r="P5" s="80"/>
      <c r="Q5" s="55"/>
    </row>
    <row r="6" spans="1:17" x14ac:dyDescent="0.4">
      <c r="C6" s="55"/>
      <c r="D6" s="83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55"/>
    </row>
    <row r="7" spans="1:17" x14ac:dyDescent="0.4">
      <c r="C7" s="55"/>
      <c r="D7" s="83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55"/>
    </row>
    <row r="8" spans="1:17" x14ac:dyDescent="0.4">
      <c r="C8" s="55"/>
      <c r="D8" s="83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55"/>
    </row>
    <row r="9" spans="1:17" x14ac:dyDescent="0.4">
      <c r="C9" s="55"/>
      <c r="D9" s="83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55"/>
    </row>
    <row r="10" spans="1:17" s="51" customFormat="1" x14ac:dyDescent="0.4">
      <c r="C10" s="82"/>
      <c r="D10" s="83"/>
      <c r="E10" s="85"/>
      <c r="F10" s="82"/>
      <c r="G10" s="82"/>
      <c r="H10" s="82"/>
      <c r="I10" s="82"/>
      <c r="J10" s="80"/>
      <c r="K10" s="82"/>
      <c r="L10" s="82"/>
      <c r="M10" s="80"/>
      <c r="N10" s="82"/>
      <c r="O10" s="82"/>
      <c r="P10" s="82"/>
      <c r="Q10" s="55"/>
    </row>
    <row r="11" spans="1:17" s="51" customFormat="1" x14ac:dyDescent="0.4">
      <c r="C11" s="82"/>
      <c r="D11" s="83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55"/>
    </row>
    <row r="12" spans="1:17" s="51" customFormat="1" x14ac:dyDescent="0.4">
      <c r="C12" s="82"/>
      <c r="D12" s="83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55"/>
    </row>
    <row r="13" spans="1:17" x14ac:dyDescent="0.4">
      <c r="C13" s="55"/>
      <c r="D13" s="83"/>
      <c r="E13" s="8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x14ac:dyDescent="0.4">
      <c r="C14" s="29"/>
      <c r="E14" s="41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7" s="1" customFormat="1" x14ac:dyDescent="0.4">
      <c r="E15" s="15"/>
    </row>
    <row r="16" spans="1:17" x14ac:dyDescent="0.4">
      <c r="A16" s="56"/>
      <c r="B16" s="56"/>
      <c r="C16" s="56" t="s">
        <v>36</v>
      </c>
      <c r="D16" s="56"/>
      <c r="E16" s="73">
        <f>SUM(E2:E15)</f>
        <v>135000</v>
      </c>
      <c r="F16" s="60">
        <f t="shared" ref="F16:P16" si="0">SUM(F2:F15)</f>
        <v>0</v>
      </c>
      <c r="G16" s="60">
        <f t="shared" si="0"/>
        <v>0</v>
      </c>
      <c r="H16" s="60">
        <f t="shared" si="0"/>
        <v>500000</v>
      </c>
      <c r="I16" s="60">
        <f t="shared" si="0"/>
        <v>0</v>
      </c>
      <c r="J16" s="60">
        <f t="shared" si="0"/>
        <v>0</v>
      </c>
      <c r="K16" s="60">
        <f t="shared" si="0"/>
        <v>135000</v>
      </c>
      <c r="L16" s="60">
        <f t="shared" si="0"/>
        <v>0</v>
      </c>
      <c r="M16" s="60">
        <f t="shared" si="0"/>
        <v>0</v>
      </c>
      <c r="N16" s="60">
        <f t="shared" si="0"/>
        <v>500000</v>
      </c>
      <c r="O16" s="60">
        <f t="shared" si="0"/>
        <v>0</v>
      </c>
      <c r="P16" s="60">
        <f t="shared" si="0"/>
        <v>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140"/>
  <sheetViews>
    <sheetView topLeftCell="A118" zoomScale="80" zoomScaleNormal="80" workbookViewId="0">
      <selection activeCell="Q24" sqref="Q24"/>
    </sheetView>
  </sheetViews>
  <sheetFormatPr defaultRowHeight="18.75" x14ac:dyDescent="0.4"/>
  <cols>
    <col min="1" max="1" width="14.375" customWidth="1"/>
    <col min="2" max="2" width="15.875" customWidth="1"/>
    <col min="3" max="3" width="21.375" customWidth="1"/>
    <col min="4" max="4" width="19.625" customWidth="1"/>
    <col min="5" max="5" width="13.75" style="14" customWidth="1" collapsed="1"/>
    <col min="6" max="6" width="13.75" customWidth="1" collapsed="1"/>
    <col min="7" max="16" width="13.75" customWidth="1"/>
  </cols>
  <sheetData>
    <row r="1" spans="1:16" x14ac:dyDescent="0.4">
      <c r="A1" s="8" t="s">
        <v>45</v>
      </c>
      <c r="B1" s="8"/>
      <c r="C1" s="9" t="s">
        <v>46</v>
      </c>
      <c r="D1" s="7"/>
      <c r="E1" s="48" t="str">
        <f>見込み作成シート!E1</f>
        <v>4月</v>
      </c>
      <c r="F1" s="7" t="str">
        <f>見込み作成シート!F1</f>
        <v>5月</v>
      </c>
      <c r="G1" s="7" t="str">
        <f>見込み作成シート!G1</f>
        <v>6月</v>
      </c>
      <c r="H1" s="7" t="str">
        <f>見込み作成シート!H1</f>
        <v>7月</v>
      </c>
      <c r="I1" s="7" t="str">
        <f>見込み作成シート!I1</f>
        <v>8月</v>
      </c>
      <c r="J1" s="7" t="str">
        <f>見込み作成シート!J1</f>
        <v>9月</v>
      </c>
      <c r="K1" s="7" t="str">
        <f>見込み作成シート!K1</f>
        <v>10月</v>
      </c>
      <c r="L1" s="7" t="str">
        <f>見込み作成シート!L1</f>
        <v>11月</v>
      </c>
      <c r="M1" s="7" t="str">
        <f>見込み作成シート!M1</f>
        <v>12月</v>
      </c>
      <c r="N1" s="7" t="str">
        <f>見込み作成シート!N1</f>
        <v>1月</v>
      </c>
      <c r="O1" s="7" t="str">
        <f>見込み作成シート!O1</f>
        <v>2月</v>
      </c>
      <c r="P1" s="7" t="str">
        <f>見込み作成シート!P1</f>
        <v>3月</v>
      </c>
    </row>
    <row r="2" spans="1:16" x14ac:dyDescent="0.4">
      <c r="A2" s="7" t="str">
        <f>見込み作成シート!A2</f>
        <v>人数</v>
      </c>
      <c r="B2" s="7" t="str">
        <f>見込み作成シート!B2</f>
        <v>原価要員数</v>
      </c>
      <c r="C2" s="9"/>
      <c r="D2" s="7"/>
      <c r="E2" s="48">
        <f>見込み作成シート!E2</f>
        <v>30</v>
      </c>
      <c r="F2" s="7">
        <f>見込み作成シート!F2</f>
        <v>30</v>
      </c>
      <c r="G2" s="7">
        <f>見込み作成シート!G2</f>
        <v>30</v>
      </c>
      <c r="H2" s="7">
        <f>見込み作成シート!H2</f>
        <v>30</v>
      </c>
      <c r="I2" s="7">
        <f>見込み作成シート!I2</f>
        <v>30</v>
      </c>
      <c r="J2" s="7">
        <f>見込み作成シート!J2</f>
        <v>30</v>
      </c>
      <c r="K2" s="7">
        <f>見込み作成シート!K2</f>
        <v>30</v>
      </c>
      <c r="L2" s="7">
        <f>見込み作成シート!L2</f>
        <v>30</v>
      </c>
      <c r="M2" s="7">
        <f>見込み作成シート!M2</f>
        <v>30</v>
      </c>
      <c r="N2" s="7">
        <f>見込み作成シート!N2</f>
        <v>30</v>
      </c>
      <c r="O2" s="7">
        <f>見込み作成シート!O2</f>
        <v>30</v>
      </c>
      <c r="P2" s="7">
        <f>見込み作成シート!P2</f>
        <v>30</v>
      </c>
    </row>
    <row r="3" spans="1:16" x14ac:dyDescent="0.4">
      <c r="A3" s="7">
        <f>見込み作成シート!A3</f>
        <v>0</v>
      </c>
      <c r="B3" s="7" t="str">
        <f>見込み作成シート!B3</f>
        <v>販管要員数</v>
      </c>
      <c r="C3" s="9"/>
      <c r="D3" s="7"/>
      <c r="E3" s="48">
        <f>見込み作成シート!E3</f>
        <v>15</v>
      </c>
      <c r="F3" s="7">
        <f>見込み作成シート!F3</f>
        <v>15</v>
      </c>
      <c r="G3" s="7">
        <f>見込み作成シート!G3</f>
        <v>15</v>
      </c>
      <c r="H3" s="7">
        <f>見込み作成シート!H3</f>
        <v>15</v>
      </c>
      <c r="I3" s="7">
        <f>見込み作成シート!I3</f>
        <v>15</v>
      </c>
      <c r="J3" s="7">
        <f>見込み作成シート!J3</f>
        <v>15</v>
      </c>
      <c r="K3" s="7">
        <f>見込み作成シート!K3</f>
        <v>15</v>
      </c>
      <c r="L3" s="7">
        <f>見込み作成シート!L3</f>
        <v>15</v>
      </c>
      <c r="M3" s="7">
        <f>見込み作成シート!M3</f>
        <v>15</v>
      </c>
      <c r="N3" s="7">
        <f>見込み作成シート!N3</f>
        <v>15</v>
      </c>
      <c r="O3" s="7">
        <f>見込み作成シート!O3</f>
        <v>15</v>
      </c>
      <c r="P3" s="7">
        <f>見込み作成シート!P3</f>
        <v>15</v>
      </c>
    </row>
    <row r="4" spans="1:16" x14ac:dyDescent="0.4">
      <c r="A4" s="7">
        <f>見込み作成シート!A4</f>
        <v>0</v>
      </c>
      <c r="B4" s="7">
        <f>見込み作成シート!B4</f>
        <v>0</v>
      </c>
      <c r="C4" s="9"/>
      <c r="D4" s="7"/>
      <c r="E4" s="48">
        <f>見込み作成シート!E4</f>
        <v>0</v>
      </c>
      <c r="F4" s="7">
        <f>見込み作成シート!F4</f>
        <v>0</v>
      </c>
      <c r="G4" s="7">
        <f>見込み作成シート!G4</f>
        <v>0</v>
      </c>
      <c r="H4" s="7">
        <f>見込み作成シート!H4</f>
        <v>0</v>
      </c>
      <c r="I4" s="7">
        <f>見込み作成シート!I4</f>
        <v>0</v>
      </c>
      <c r="J4" s="7">
        <f>見込み作成シート!J4</f>
        <v>0</v>
      </c>
      <c r="K4" s="7">
        <f>見込み作成シート!K4</f>
        <v>0</v>
      </c>
      <c r="L4" s="7">
        <f>見込み作成シート!L4</f>
        <v>0</v>
      </c>
      <c r="M4" s="7">
        <f>見込み作成シート!M4</f>
        <v>0</v>
      </c>
      <c r="N4" s="7">
        <f>見込み作成シート!N4</f>
        <v>0</v>
      </c>
      <c r="O4" s="7">
        <f>見込み作成シート!O4</f>
        <v>0</v>
      </c>
      <c r="P4" s="7">
        <f>見込み作成シート!P4</f>
        <v>0</v>
      </c>
    </row>
    <row r="5" spans="1:16" x14ac:dyDescent="0.4">
      <c r="A5" s="7" t="str">
        <f>見込み作成シート!A5</f>
        <v>ｺｰﾄﾞ</v>
      </c>
      <c r="B5" s="7" t="str">
        <f>見込み作成シート!B5</f>
        <v xml:space="preserve">科目名              </v>
      </c>
      <c r="C5" s="9"/>
      <c r="D5" s="7"/>
      <c r="E5" s="48" t="str">
        <f>見込み作成シート!E5</f>
        <v>4月</v>
      </c>
      <c r="F5" s="7" t="str">
        <f>見込み作成シート!F5</f>
        <v>5月</v>
      </c>
      <c r="G5" s="7" t="str">
        <f>見込み作成シート!G5</f>
        <v>6月</v>
      </c>
      <c r="H5" s="7" t="str">
        <f>見込み作成シート!H5</f>
        <v>7月</v>
      </c>
      <c r="I5" s="7" t="str">
        <f>見込み作成シート!I5</f>
        <v>8月</v>
      </c>
      <c r="J5" s="7" t="str">
        <f>見込み作成シート!J5</f>
        <v>9月</v>
      </c>
      <c r="K5" s="7" t="str">
        <f>見込み作成シート!K5</f>
        <v>10月</v>
      </c>
      <c r="L5" s="7" t="str">
        <f>見込み作成シート!L5</f>
        <v>11月</v>
      </c>
      <c r="M5" s="7" t="str">
        <f>見込み作成シート!M5</f>
        <v>12月</v>
      </c>
      <c r="N5" s="7" t="str">
        <f>見込み作成シート!N5</f>
        <v>1月</v>
      </c>
      <c r="O5" s="7" t="str">
        <f>見込み作成シート!O5</f>
        <v>2月</v>
      </c>
      <c r="P5" s="7" t="str">
        <f>見込み作成シート!P5</f>
        <v>3月</v>
      </c>
    </row>
    <row r="6" spans="1:16" x14ac:dyDescent="0.4">
      <c r="A6" s="7">
        <f>見込み作成シート!A6</f>
        <v>4111</v>
      </c>
      <c r="B6" s="7" t="str">
        <f>見込み作成シート!B6</f>
        <v>売上高</v>
      </c>
      <c r="C6" s="9">
        <v>1.08</v>
      </c>
      <c r="D6" s="7" t="s">
        <v>190</v>
      </c>
      <c r="E6" s="49">
        <f>見込み作成シート!E6*$C6</f>
        <v>54000000</v>
      </c>
      <c r="F6" s="11">
        <f>見込み作成シート!F6*$C6</f>
        <v>54000000</v>
      </c>
      <c r="G6" s="11">
        <f>見込み作成シート!G6*$C6</f>
        <v>48600000</v>
      </c>
      <c r="H6" s="11">
        <f>見込み作成シート!H6*$C6</f>
        <v>54000000</v>
      </c>
      <c r="I6" s="11">
        <f>見込み作成シート!I6*$C6</f>
        <v>54000000</v>
      </c>
      <c r="J6" s="11">
        <f>見込み作成シート!J6*$C6</f>
        <v>54000000</v>
      </c>
      <c r="K6" s="11">
        <f>見込み作成シート!K6*$C6</f>
        <v>54000000</v>
      </c>
      <c r="L6" s="11">
        <f>見込み作成シート!L6*$C6</f>
        <v>54000000</v>
      </c>
      <c r="M6" s="11">
        <f>見込み作成シート!M6*$C6</f>
        <v>43200000</v>
      </c>
      <c r="N6" s="11">
        <f>見込み作成シート!N6*$C6</f>
        <v>54000000</v>
      </c>
      <c r="O6" s="11">
        <f>見込み作成シート!O6*$C6</f>
        <v>54000000</v>
      </c>
      <c r="P6" s="11">
        <f>見込み作成シート!P6*$C6</f>
        <v>64800000.000000007</v>
      </c>
    </row>
    <row r="7" spans="1:16" x14ac:dyDescent="0.4">
      <c r="A7" s="7">
        <f>見込み作成シート!A7</f>
        <v>5421</v>
      </c>
      <c r="B7" s="7" t="str">
        <f>見込み作成シート!B7</f>
        <v>給与(原)</v>
      </c>
      <c r="C7" s="10">
        <v>1</v>
      </c>
      <c r="D7" s="9" t="s">
        <v>53</v>
      </c>
      <c r="E7" s="49">
        <f>見込み作成シート!E7*$C7</f>
        <v>18000000</v>
      </c>
      <c r="F7" s="11">
        <f>見込み作成シート!F7*$C7</f>
        <v>18000000</v>
      </c>
      <c r="G7" s="11">
        <f>見込み作成シート!G7*$C7</f>
        <v>18000000</v>
      </c>
      <c r="H7" s="11">
        <f>見込み作成シート!H7*$C7</f>
        <v>18000000</v>
      </c>
      <c r="I7" s="11">
        <f>見込み作成シート!I7*$C7</f>
        <v>18000000</v>
      </c>
      <c r="J7" s="11">
        <f>見込み作成シート!J7*$C7</f>
        <v>18000000</v>
      </c>
      <c r="K7" s="11">
        <f>見込み作成シート!K7*$C7</f>
        <v>18000000</v>
      </c>
      <c r="L7" s="11">
        <f>見込み作成シート!L7*$C7</f>
        <v>18000000</v>
      </c>
      <c r="M7" s="11">
        <f>見込み作成シート!M7*$C7</f>
        <v>18000000</v>
      </c>
      <c r="N7" s="11">
        <f>見込み作成シート!N7*$C7</f>
        <v>18000000</v>
      </c>
      <c r="O7" s="11">
        <f>見込み作成シート!O7*$C7</f>
        <v>18000000</v>
      </c>
      <c r="P7" s="11">
        <f>見込み作成シート!P7*$C7</f>
        <v>23000000</v>
      </c>
    </row>
    <row r="8" spans="1:16" x14ac:dyDescent="0.4">
      <c r="A8" s="7">
        <f>見込み作成シート!A8</f>
        <v>5423</v>
      </c>
      <c r="B8" s="7" t="str">
        <f>見込み作成シート!B8</f>
        <v>賞与(原)</v>
      </c>
      <c r="C8" s="9">
        <v>1</v>
      </c>
      <c r="D8" s="9" t="s">
        <v>53</v>
      </c>
      <c r="E8" s="49">
        <f>見込み作成シート!E8*$C8</f>
        <v>0</v>
      </c>
      <c r="F8" s="11">
        <f>見込み作成シート!F8*$C8</f>
        <v>0</v>
      </c>
      <c r="G8" s="11">
        <f>見込み作成シート!G8*$C8</f>
        <v>0</v>
      </c>
      <c r="H8" s="11">
        <f>見込み作成シート!H8*$C8</f>
        <v>0</v>
      </c>
      <c r="I8" s="11">
        <f>見込み作成シート!I8*$C8</f>
        <v>0</v>
      </c>
      <c r="J8" s="11">
        <f>見込み作成シート!J8*$C8</f>
        <v>0</v>
      </c>
      <c r="K8" s="11">
        <f>見込み作成シート!K8*$C8</f>
        <v>0</v>
      </c>
      <c r="L8" s="11">
        <f>見込み作成シート!L8*$C8</f>
        <v>0</v>
      </c>
      <c r="M8" s="11">
        <f>見込み作成シート!M8*$C8</f>
        <v>0</v>
      </c>
      <c r="N8" s="11">
        <f>見込み作成シート!N8*$C8</f>
        <v>0</v>
      </c>
      <c r="O8" s="11">
        <f>見込み作成シート!O8*$C8</f>
        <v>0</v>
      </c>
      <c r="P8" s="11">
        <f>見込み作成シート!P8*$C8</f>
        <v>0</v>
      </c>
    </row>
    <row r="9" spans="1:16" x14ac:dyDescent="0.4">
      <c r="A9" s="7">
        <f>見込み作成シート!A9</f>
        <v>5425</v>
      </c>
      <c r="B9" s="7" t="str">
        <f>見込み作成シート!B9</f>
        <v>法定福利費(原)</v>
      </c>
      <c r="C9" s="9">
        <v>1</v>
      </c>
      <c r="D9" s="9" t="s">
        <v>53</v>
      </c>
      <c r="E9" s="49">
        <f>見込み作成シート!E9*$C9</f>
        <v>2520000.0000000005</v>
      </c>
      <c r="F9" s="11">
        <f>見込み作成シート!F9*$C9</f>
        <v>2520000.0000000005</v>
      </c>
      <c r="G9" s="11">
        <f>見込み作成シート!G9*$C9</f>
        <v>2520000.0000000005</v>
      </c>
      <c r="H9" s="11">
        <f>見込み作成シート!H9*$C9</f>
        <v>2520000.0000000005</v>
      </c>
      <c r="I9" s="11">
        <f>見込み作成シート!I9*$C9</f>
        <v>2520000.0000000005</v>
      </c>
      <c r="J9" s="11">
        <f>見込み作成シート!J9*$C9</f>
        <v>2520000.0000000005</v>
      </c>
      <c r="K9" s="11">
        <f>見込み作成シート!K9*$C9</f>
        <v>2520000.0000000005</v>
      </c>
      <c r="L9" s="11">
        <f>見込み作成シート!L9*$C9</f>
        <v>2520000.0000000005</v>
      </c>
      <c r="M9" s="11">
        <f>見込み作成シート!M9*$C9</f>
        <v>2520000.0000000005</v>
      </c>
      <c r="N9" s="11">
        <f>見込み作成シート!N9*$C9</f>
        <v>2520000.0000000005</v>
      </c>
      <c r="O9" s="11">
        <f>見込み作成シート!O9*$C9</f>
        <v>2520000.0000000005</v>
      </c>
      <c r="P9" s="11">
        <f>見込み作成シート!P9*$C9</f>
        <v>3220000.0000000005</v>
      </c>
    </row>
    <row r="10" spans="1:16" x14ac:dyDescent="0.4">
      <c r="A10" s="7">
        <f>見込み作成シート!A10</f>
        <v>5429</v>
      </c>
      <c r="B10" s="7" t="str">
        <f>見込み作成シート!B10</f>
        <v>外注委託費(原)</v>
      </c>
      <c r="C10" s="9">
        <v>1.08</v>
      </c>
      <c r="D10" s="9" t="s">
        <v>54</v>
      </c>
      <c r="E10" s="49">
        <f>見込み作成シート!E10*$C10</f>
        <v>1620000</v>
      </c>
      <c r="F10" s="11">
        <f>見込み作成シート!F10*$C10</f>
        <v>1620000</v>
      </c>
      <c r="G10" s="11">
        <f>見込み作成シート!G10*$C10</f>
        <v>1620000</v>
      </c>
      <c r="H10" s="11">
        <f>見込み作成シート!H10*$C10</f>
        <v>1620000</v>
      </c>
      <c r="I10" s="11">
        <f>見込み作成シート!I10*$C10</f>
        <v>1620000</v>
      </c>
      <c r="J10" s="11">
        <f>見込み作成シート!J10*$C10</f>
        <v>1620000</v>
      </c>
      <c r="K10" s="11">
        <f>見込み作成シート!K10*$C10</f>
        <v>1620000</v>
      </c>
      <c r="L10" s="11">
        <f>見込み作成シート!L10*$C10</f>
        <v>1620000</v>
      </c>
      <c r="M10" s="11">
        <f>見込み作成シート!M10*$C10</f>
        <v>0</v>
      </c>
      <c r="N10" s="11">
        <f>見込み作成シート!N10*$C10</f>
        <v>0</v>
      </c>
      <c r="O10" s="11">
        <f>見込み作成シート!O10*$C10</f>
        <v>0</v>
      </c>
      <c r="P10" s="11">
        <f>見込み作成シート!P10*$C10</f>
        <v>0</v>
      </c>
    </row>
    <row r="11" spans="1:16" s="51" customFormat="1" x14ac:dyDescent="0.4">
      <c r="A11" s="7">
        <f>見込み作成シート!A11</f>
        <v>5442</v>
      </c>
      <c r="B11" s="7" t="str">
        <f>見込み作成シート!B11</f>
        <v>賃借料(原)</v>
      </c>
      <c r="C11" s="9">
        <v>1.08</v>
      </c>
      <c r="D11" s="9" t="s">
        <v>55</v>
      </c>
      <c r="E11" s="49">
        <f>見込み作成シート!E11*$C11</f>
        <v>0</v>
      </c>
      <c r="F11" s="11">
        <f>見込み作成シート!F11*$C11</f>
        <v>0</v>
      </c>
      <c r="G11" s="11">
        <f>見込み作成シート!G11*$C11</f>
        <v>0</v>
      </c>
      <c r="H11" s="11">
        <f>見込み作成シート!H11*$C11</f>
        <v>0</v>
      </c>
      <c r="I11" s="11">
        <f>見込み作成シート!I11*$C11</f>
        <v>0</v>
      </c>
      <c r="J11" s="11">
        <f>見込み作成シート!J11*$C11</f>
        <v>0</v>
      </c>
      <c r="K11" s="11">
        <f>見込み作成シート!K11*$C11</f>
        <v>0</v>
      </c>
      <c r="L11" s="11">
        <f>見込み作成シート!L11*$C11</f>
        <v>0</v>
      </c>
      <c r="M11" s="11">
        <f>見込み作成シート!M11*$C11</f>
        <v>0</v>
      </c>
      <c r="N11" s="11">
        <f>見込み作成シート!N11*$C11</f>
        <v>0</v>
      </c>
      <c r="O11" s="11">
        <f>見込み作成シート!O11*$C11</f>
        <v>0</v>
      </c>
      <c r="P11" s="11">
        <f>見込み作成シート!P11*$C11</f>
        <v>0</v>
      </c>
    </row>
    <row r="12" spans="1:16" s="51" customFormat="1" x14ac:dyDescent="0.4">
      <c r="A12" s="7">
        <f>見込み作成シート!A12</f>
        <v>5452</v>
      </c>
      <c r="B12" s="7" t="str">
        <f>見込み作成シート!B12</f>
        <v>保険料(原)</v>
      </c>
      <c r="C12" s="9">
        <v>1.08</v>
      </c>
      <c r="D12" s="9" t="s">
        <v>55</v>
      </c>
      <c r="E12" s="49">
        <f>見込み作成シート!E12*$C12</f>
        <v>21600</v>
      </c>
      <c r="F12" s="11">
        <f>見込み作成シート!F12*$C12</f>
        <v>21600</v>
      </c>
      <c r="G12" s="11">
        <f>見込み作成シート!G12*$C12</f>
        <v>21600</v>
      </c>
      <c r="H12" s="11">
        <f>見込み作成シート!H12*$C12</f>
        <v>21600</v>
      </c>
      <c r="I12" s="11">
        <f>見込み作成シート!I12*$C12</f>
        <v>21600</v>
      </c>
      <c r="J12" s="11">
        <f>見込み作成シート!J12*$C12</f>
        <v>21600</v>
      </c>
      <c r="K12" s="11">
        <f>見込み作成シート!K12*$C12</f>
        <v>21600</v>
      </c>
      <c r="L12" s="11">
        <f>見込み作成シート!L12*$C12</f>
        <v>21600</v>
      </c>
      <c r="M12" s="11">
        <f>見込み作成シート!M12*$C12</f>
        <v>21600</v>
      </c>
      <c r="N12" s="11">
        <f>見込み作成シート!N12*$C12</f>
        <v>21600</v>
      </c>
      <c r="O12" s="11">
        <f>見込み作成シート!O12*$C12</f>
        <v>21600</v>
      </c>
      <c r="P12" s="11">
        <f>見込み作成シート!P12*$C12</f>
        <v>21600</v>
      </c>
    </row>
    <row r="13" spans="1:16" x14ac:dyDescent="0.4">
      <c r="A13" s="7">
        <f>見込み作成シート!A13</f>
        <v>5455</v>
      </c>
      <c r="B13" s="7" t="str">
        <f>見込み作成シート!B13</f>
        <v>旅費交通費(原)</v>
      </c>
      <c r="C13" s="9">
        <v>1.08</v>
      </c>
      <c r="D13" s="9" t="s">
        <v>55</v>
      </c>
      <c r="E13" s="49">
        <f>見込み作成シート!E13*$C13</f>
        <v>6501600</v>
      </c>
      <c r="F13" s="11">
        <f>見込み作成シート!F13*$C13</f>
        <v>6717600</v>
      </c>
      <c r="G13" s="11">
        <f>見込み作成シート!G13*$C13</f>
        <v>12117600</v>
      </c>
      <c r="H13" s="11">
        <f>見込み作成シート!H13*$C13</f>
        <v>7614000.0000000009</v>
      </c>
      <c r="I13" s="11">
        <f>見込み作成シート!I13*$C13</f>
        <v>7182000.0000000009</v>
      </c>
      <c r="J13" s="11">
        <f>見込み作成シート!J13*$C13</f>
        <v>7182000.0000000009</v>
      </c>
      <c r="K13" s="11">
        <f>見込み作成シート!K13*$C13</f>
        <v>8100000.0000000009</v>
      </c>
      <c r="L13" s="11">
        <f>見込み作成シート!L13*$C13</f>
        <v>7506000.0000000009</v>
      </c>
      <c r="M13" s="11">
        <f>見込み作成シート!M13*$C13</f>
        <v>6858000</v>
      </c>
      <c r="N13" s="11">
        <f>見込み作成シート!N13*$C13</f>
        <v>7473600.0000000009</v>
      </c>
      <c r="O13" s="11">
        <f>見込み作成シート!O13*$C13</f>
        <v>6825600</v>
      </c>
      <c r="P13" s="11">
        <f>見込み作成シート!P13*$C13</f>
        <v>7257600.0000000009</v>
      </c>
    </row>
    <row r="14" spans="1:16" x14ac:dyDescent="0.4">
      <c r="A14" s="7">
        <f>見込み作成シート!A14</f>
        <v>5456</v>
      </c>
      <c r="B14" s="7" t="str">
        <f>見込み作成シート!B14</f>
        <v>通信費(原)</v>
      </c>
      <c r="C14" s="9">
        <v>1.08</v>
      </c>
      <c r="D14" s="9" t="s">
        <v>55</v>
      </c>
      <c r="E14" s="49">
        <f>見込み作成シート!E14*$C14</f>
        <v>324000</v>
      </c>
      <c r="F14" s="11">
        <f>見込み作成シート!F14*$C14</f>
        <v>324000</v>
      </c>
      <c r="G14" s="11">
        <f>見込み作成シート!G14*$C14</f>
        <v>324000</v>
      </c>
      <c r="H14" s="11">
        <f>見込み作成シート!H14*$C14</f>
        <v>324000</v>
      </c>
      <c r="I14" s="11">
        <f>見込み作成シート!I14*$C14</f>
        <v>324000</v>
      </c>
      <c r="J14" s="11">
        <f>見込み作成シート!J14*$C14</f>
        <v>324000</v>
      </c>
      <c r="K14" s="11">
        <f>見込み作成シート!K14*$C14</f>
        <v>324000</v>
      </c>
      <c r="L14" s="11">
        <f>見込み作成シート!L14*$C14</f>
        <v>324000</v>
      </c>
      <c r="M14" s="11">
        <f>見込み作成シート!M14*$C14</f>
        <v>324000</v>
      </c>
      <c r="N14" s="11">
        <f>見込み作成シート!N14*$C14</f>
        <v>324000</v>
      </c>
      <c r="O14" s="11">
        <f>見込み作成シート!O14*$C14</f>
        <v>324000</v>
      </c>
      <c r="P14" s="11">
        <f>見込み作成シート!P14*$C14</f>
        <v>324000</v>
      </c>
    </row>
    <row r="15" spans="1:16" s="51" customFormat="1" x14ac:dyDescent="0.4">
      <c r="A15" s="7">
        <f>見込み作成シート!A15</f>
        <v>5457</v>
      </c>
      <c r="B15" s="7" t="str">
        <f>見込み作成シート!B15</f>
        <v>接待交際費(原)</v>
      </c>
      <c r="C15" s="9">
        <v>1.08</v>
      </c>
      <c r="D15" s="9" t="s">
        <v>55</v>
      </c>
      <c r="E15" s="49">
        <f>見込み作成シート!E15*$C15</f>
        <v>0</v>
      </c>
      <c r="F15" s="11">
        <f>見込み作成シート!F15*$C15</f>
        <v>0</v>
      </c>
      <c r="G15" s="11">
        <f>見込み作成シート!G15*$C15</f>
        <v>0</v>
      </c>
      <c r="H15" s="11">
        <f>見込み作成シート!H15*$C15</f>
        <v>0</v>
      </c>
      <c r="I15" s="11">
        <f>見込み作成シート!I15*$C15</f>
        <v>0</v>
      </c>
      <c r="J15" s="11">
        <f>見込み作成シート!J15*$C15</f>
        <v>0</v>
      </c>
      <c r="K15" s="11">
        <f>見込み作成シート!K15*$C15</f>
        <v>0</v>
      </c>
      <c r="L15" s="11">
        <f>見込み作成シート!L15*$C15</f>
        <v>0</v>
      </c>
      <c r="M15" s="11">
        <f>見込み作成シート!M15*$C15</f>
        <v>0</v>
      </c>
      <c r="N15" s="11">
        <f>見込み作成シート!N15*$C15</f>
        <v>0</v>
      </c>
      <c r="O15" s="11">
        <f>見込み作成シート!O15*$C15</f>
        <v>0</v>
      </c>
      <c r="P15" s="11">
        <f>見込み作成シート!P15*$C15</f>
        <v>0</v>
      </c>
    </row>
    <row r="16" spans="1:16" x14ac:dyDescent="0.4">
      <c r="A16" s="7">
        <f>見込み作成シート!A16</f>
        <v>5458</v>
      </c>
      <c r="B16" s="7" t="str">
        <f>見込み作成シート!B16</f>
        <v>消耗品費(原)</v>
      </c>
      <c r="C16" s="9">
        <v>1.08</v>
      </c>
      <c r="D16" s="9" t="s">
        <v>55</v>
      </c>
      <c r="E16" s="49">
        <f>見込み作成シート!E16*$C16</f>
        <v>270000</v>
      </c>
      <c r="F16" s="11">
        <f>見込み作成シート!F16*$C16</f>
        <v>270000</v>
      </c>
      <c r="G16" s="11">
        <f>見込み作成シート!G16*$C16</f>
        <v>270000</v>
      </c>
      <c r="H16" s="11">
        <f>見込み作成シート!H16*$C16</f>
        <v>270000</v>
      </c>
      <c r="I16" s="11">
        <f>見込み作成シート!I16*$C16</f>
        <v>270000</v>
      </c>
      <c r="J16" s="11">
        <f>見込み作成シート!J16*$C16</f>
        <v>270000</v>
      </c>
      <c r="K16" s="11">
        <f>見込み作成シート!K16*$C16</f>
        <v>270000</v>
      </c>
      <c r="L16" s="11">
        <f>見込み作成シート!L16*$C16</f>
        <v>270000</v>
      </c>
      <c r="M16" s="11">
        <f>見込み作成シート!M16*$C16</f>
        <v>270000</v>
      </c>
      <c r="N16" s="11">
        <f>見込み作成シート!N16*$C16</f>
        <v>270000</v>
      </c>
      <c r="O16" s="11">
        <f>見込み作成シート!O16*$C16</f>
        <v>270000</v>
      </c>
      <c r="P16" s="11">
        <f>見込み作成シート!P16*$C16</f>
        <v>594000</v>
      </c>
    </row>
    <row r="17" spans="1:16" x14ac:dyDescent="0.4">
      <c r="A17" s="7">
        <f>見込み作成シート!A17</f>
        <v>5459</v>
      </c>
      <c r="B17" s="7" t="str">
        <f>見込み作成シート!B17</f>
        <v>運送費(原)</v>
      </c>
      <c r="C17" s="9">
        <v>1.08</v>
      </c>
      <c r="D17" s="9" t="s">
        <v>55</v>
      </c>
      <c r="E17" s="49">
        <f>見込み作成シート!E17*$C17</f>
        <v>43200</v>
      </c>
      <c r="F17" s="11">
        <f>見込み作成シート!F17*$C17</f>
        <v>43200</v>
      </c>
      <c r="G17" s="11">
        <f>見込み作成シート!G17*$C17</f>
        <v>43200</v>
      </c>
      <c r="H17" s="11">
        <f>見込み作成シート!H17*$C17</f>
        <v>43200</v>
      </c>
      <c r="I17" s="11">
        <f>見込み作成シート!I17*$C17</f>
        <v>43200</v>
      </c>
      <c r="J17" s="11">
        <f>見込み作成シート!J17*$C17</f>
        <v>43200</v>
      </c>
      <c r="K17" s="11">
        <f>見込み作成シート!K17*$C17</f>
        <v>43200</v>
      </c>
      <c r="L17" s="11">
        <f>見込み作成シート!L17*$C17</f>
        <v>43200</v>
      </c>
      <c r="M17" s="11">
        <f>見込み作成シート!M17*$C17</f>
        <v>43200</v>
      </c>
      <c r="N17" s="11">
        <f>見込み作成シート!N17*$C17</f>
        <v>43200</v>
      </c>
      <c r="O17" s="11">
        <f>見込み作成シート!O17*$C17</f>
        <v>43200</v>
      </c>
      <c r="P17" s="11">
        <f>見込み作成シート!P17*$C17</f>
        <v>43200</v>
      </c>
    </row>
    <row r="18" spans="1:16" x14ac:dyDescent="0.4">
      <c r="A18" s="7">
        <f>見込み作成シート!A18</f>
        <v>5460</v>
      </c>
      <c r="B18" s="7" t="str">
        <f>見込み作成シート!B18</f>
        <v>会議費(原)</v>
      </c>
      <c r="C18" s="9">
        <v>1.08</v>
      </c>
      <c r="D18" s="9" t="s">
        <v>55</v>
      </c>
      <c r="E18" s="49">
        <f>見込み作成シート!E18*$C18</f>
        <v>91800</v>
      </c>
      <c r="F18" s="11">
        <f>見込み作成シート!F18*$C18</f>
        <v>91800</v>
      </c>
      <c r="G18" s="11">
        <f>見込み作成シート!G18*$C18</f>
        <v>91800</v>
      </c>
      <c r="H18" s="11">
        <f>見込み作成シート!H18*$C18</f>
        <v>91800</v>
      </c>
      <c r="I18" s="11">
        <f>見込み作成シート!I18*$C18</f>
        <v>91800</v>
      </c>
      <c r="J18" s="11">
        <f>見込み作成シート!J18*$C18</f>
        <v>91800</v>
      </c>
      <c r="K18" s="11">
        <f>見込み作成シート!K18*$C18</f>
        <v>91800</v>
      </c>
      <c r="L18" s="11">
        <f>見込み作成シート!L18*$C18</f>
        <v>91800</v>
      </c>
      <c r="M18" s="11">
        <f>見込み作成シート!M18*$C18</f>
        <v>91800</v>
      </c>
      <c r="N18" s="11">
        <f>見込み作成シート!N18*$C18</f>
        <v>91800</v>
      </c>
      <c r="O18" s="11">
        <f>見込み作成シート!O18*$C18</f>
        <v>91800</v>
      </c>
      <c r="P18" s="11">
        <f>見込み作成シート!P18*$C18</f>
        <v>91800</v>
      </c>
    </row>
    <row r="19" spans="1:16" x14ac:dyDescent="0.4">
      <c r="A19" s="7">
        <f>見込み作成シート!A19</f>
        <v>5461</v>
      </c>
      <c r="B19" s="7" t="str">
        <f>見込み作成シート!B19</f>
        <v>書籍代(原)</v>
      </c>
      <c r="C19" s="9">
        <v>1.08</v>
      </c>
      <c r="D19" s="9" t="s">
        <v>55</v>
      </c>
      <c r="E19" s="49">
        <f>見込み作成シート!E19*$C19</f>
        <v>54000</v>
      </c>
      <c r="F19" s="11">
        <f>見込み作成シート!F19*$C19</f>
        <v>54000</v>
      </c>
      <c r="G19" s="11">
        <f>見込み作成シート!G19*$C19</f>
        <v>54000</v>
      </c>
      <c r="H19" s="11">
        <f>見込み作成シート!H19*$C19</f>
        <v>54000</v>
      </c>
      <c r="I19" s="11">
        <f>見込み作成シート!I19*$C19</f>
        <v>54000</v>
      </c>
      <c r="J19" s="11">
        <f>見込み作成シート!J19*$C19</f>
        <v>54000</v>
      </c>
      <c r="K19" s="11">
        <f>見込み作成シート!K19*$C19</f>
        <v>54000</v>
      </c>
      <c r="L19" s="11">
        <f>見込み作成シート!L19*$C19</f>
        <v>54000</v>
      </c>
      <c r="M19" s="11">
        <f>見込み作成シート!M19*$C19</f>
        <v>54000</v>
      </c>
      <c r="N19" s="11">
        <f>見込み作成シート!N19*$C19</f>
        <v>54000</v>
      </c>
      <c r="O19" s="11">
        <f>見込み作成シート!O19*$C19</f>
        <v>54000</v>
      </c>
      <c r="P19" s="11">
        <f>見込み作成シート!P19*$C19</f>
        <v>54000</v>
      </c>
    </row>
    <row r="20" spans="1:16" s="51" customFormat="1" x14ac:dyDescent="0.4">
      <c r="A20" s="7">
        <f>見込み作成シート!A20</f>
        <v>5479</v>
      </c>
      <c r="B20" s="7" t="str">
        <f>見込み作成シート!B20</f>
        <v>雑費(原)</v>
      </c>
      <c r="C20" s="9">
        <v>1.08</v>
      </c>
      <c r="D20" s="9" t="s">
        <v>55</v>
      </c>
      <c r="E20" s="49">
        <f>見込み作成シート!E20*$C20</f>
        <v>0</v>
      </c>
      <c r="F20" s="11">
        <f>見込み作成シート!F20*$C20</f>
        <v>0</v>
      </c>
      <c r="G20" s="11">
        <f>見込み作成シート!G20*$C20</f>
        <v>0</v>
      </c>
      <c r="H20" s="11">
        <f>見込み作成シート!H20*$C20</f>
        <v>0</v>
      </c>
      <c r="I20" s="11">
        <f>見込み作成シート!I20*$C20</f>
        <v>0</v>
      </c>
      <c r="J20" s="11">
        <f>見込み作成シート!J20*$C20</f>
        <v>0</v>
      </c>
      <c r="K20" s="11">
        <f>見込み作成シート!K20*$C20</f>
        <v>0</v>
      </c>
      <c r="L20" s="11">
        <f>見込み作成シート!L20*$C20</f>
        <v>0</v>
      </c>
      <c r="M20" s="11">
        <f>見込み作成シート!M20*$C20</f>
        <v>0</v>
      </c>
      <c r="N20" s="11">
        <f>見込み作成シート!N20*$C20</f>
        <v>0</v>
      </c>
      <c r="O20" s="11">
        <f>見込み作成シート!O20*$C20</f>
        <v>0</v>
      </c>
      <c r="P20" s="11">
        <f>見込み作成シート!P20*$C20</f>
        <v>0</v>
      </c>
    </row>
    <row r="21" spans="1:16" x14ac:dyDescent="0.4">
      <c r="A21" s="7">
        <f>見込み作成シート!A21</f>
        <v>5999</v>
      </c>
      <c r="B21" s="7" t="str">
        <f>見込み作成シート!B21</f>
        <v>その他（原）</v>
      </c>
      <c r="C21" s="9">
        <v>1.08</v>
      </c>
      <c r="D21" s="9" t="s">
        <v>55</v>
      </c>
      <c r="E21" s="49">
        <f>見込み作成シート!E21*$C21</f>
        <v>0</v>
      </c>
      <c r="F21" s="11">
        <f>見込み作成シート!F21*$C21</f>
        <v>0</v>
      </c>
      <c r="G21" s="11">
        <f>見込み作成シート!G21*$C21</f>
        <v>0</v>
      </c>
      <c r="H21" s="11">
        <f>見込み作成シート!H21*$C21</f>
        <v>0</v>
      </c>
      <c r="I21" s="11">
        <f>見込み作成シート!I21*$C21</f>
        <v>0</v>
      </c>
      <c r="J21" s="11">
        <f>見込み作成シート!J21*$C21</f>
        <v>0</v>
      </c>
      <c r="K21" s="11">
        <f>見込み作成シート!K21*$C21</f>
        <v>0</v>
      </c>
      <c r="L21" s="11">
        <f>見込み作成シート!L21*$C21</f>
        <v>0</v>
      </c>
      <c r="M21" s="11">
        <f>見込み作成シート!M21*$C21</f>
        <v>0</v>
      </c>
      <c r="N21" s="11">
        <f>見込み作成シート!N21*$C21</f>
        <v>0</v>
      </c>
      <c r="O21" s="11">
        <f>見込み作成シート!O21*$C21</f>
        <v>0</v>
      </c>
      <c r="P21" s="11">
        <f>見込み作成シート!P21*$C21</f>
        <v>0</v>
      </c>
    </row>
    <row r="22" spans="1:16" x14ac:dyDescent="0.4">
      <c r="A22" s="7">
        <f>見込み作成シート!A22</f>
        <v>0</v>
      </c>
      <c r="B22" s="7" t="str">
        <f>見込み作成シート!B22</f>
        <v>売上原価</v>
      </c>
      <c r="C22" s="9">
        <v>0</v>
      </c>
      <c r="D22" s="7"/>
      <c r="E22" s="49">
        <f>見込み作成シート!E22*$C22</f>
        <v>0</v>
      </c>
      <c r="F22" s="11">
        <f>見込み作成シート!F22*$C22</f>
        <v>0</v>
      </c>
      <c r="G22" s="11">
        <f>見込み作成シート!G22*$C22</f>
        <v>0</v>
      </c>
      <c r="H22" s="11">
        <f>見込み作成シート!H22*$C22</f>
        <v>0</v>
      </c>
      <c r="I22" s="11">
        <f>見込み作成シート!I22*$C22</f>
        <v>0</v>
      </c>
      <c r="J22" s="11">
        <f>見込み作成シート!J22*$C22</f>
        <v>0</v>
      </c>
      <c r="K22" s="11">
        <f>見込み作成シート!K22*$C22</f>
        <v>0</v>
      </c>
      <c r="L22" s="11">
        <f>見込み作成シート!L22*$C22</f>
        <v>0</v>
      </c>
      <c r="M22" s="11">
        <f>見込み作成シート!M22*$C22</f>
        <v>0</v>
      </c>
      <c r="N22" s="11">
        <f>見込み作成シート!N22*$C22</f>
        <v>0</v>
      </c>
      <c r="O22" s="11">
        <f>見込み作成シート!O22*$C22</f>
        <v>0</v>
      </c>
      <c r="P22" s="11">
        <f>見込み作成シート!P22*$C22</f>
        <v>0</v>
      </c>
    </row>
    <row r="23" spans="1:16" x14ac:dyDescent="0.4">
      <c r="A23" s="7">
        <f>見込み作成シート!A23</f>
        <v>6000</v>
      </c>
      <c r="B23" s="7" t="str">
        <f>見込み作成シート!B23</f>
        <v>売上総利益</v>
      </c>
      <c r="C23" s="9">
        <v>0</v>
      </c>
      <c r="D23" s="7"/>
      <c r="E23" s="49">
        <f>見込み作成シート!E23*$C23</f>
        <v>0</v>
      </c>
      <c r="F23" s="11">
        <f>見込み作成シート!F23*$C23</f>
        <v>0</v>
      </c>
      <c r="G23" s="11">
        <f>見込み作成シート!G23*$C23</f>
        <v>0</v>
      </c>
      <c r="H23" s="11">
        <f>見込み作成シート!H23*$C23</f>
        <v>0</v>
      </c>
      <c r="I23" s="11">
        <f>見込み作成シート!I23*$C23</f>
        <v>0</v>
      </c>
      <c r="J23" s="11">
        <f>見込み作成シート!J23*$C23</f>
        <v>0</v>
      </c>
      <c r="K23" s="11">
        <f>見込み作成シート!K23*$C23</f>
        <v>0</v>
      </c>
      <c r="L23" s="11">
        <f>見込み作成シート!L23*$C23</f>
        <v>0</v>
      </c>
      <c r="M23" s="11">
        <f>見込み作成シート!M23*$C23</f>
        <v>0</v>
      </c>
      <c r="N23" s="11">
        <f>見込み作成シート!N23*$C23</f>
        <v>0</v>
      </c>
      <c r="O23" s="11">
        <f>見込み作成シート!O23*$C23</f>
        <v>0</v>
      </c>
      <c r="P23" s="11">
        <f>見込み作成シート!P23*$C23</f>
        <v>0</v>
      </c>
    </row>
    <row r="24" spans="1:16" x14ac:dyDescent="0.4">
      <c r="A24" s="7">
        <f>見込み作成シート!A24</f>
        <v>6111</v>
      </c>
      <c r="B24" s="7" t="str">
        <f>見込み作成シート!B24</f>
        <v>役員報酬</v>
      </c>
      <c r="C24" s="9">
        <v>1</v>
      </c>
      <c r="D24" s="9" t="s">
        <v>56</v>
      </c>
      <c r="E24" s="49">
        <f>見込み作成シート!E24*$C24</f>
        <v>1000000</v>
      </c>
      <c r="F24" s="11">
        <f>見込み作成シート!F24*$C24</f>
        <v>1000000</v>
      </c>
      <c r="G24" s="11">
        <f>見込み作成シート!G24*$C24</f>
        <v>1000000</v>
      </c>
      <c r="H24" s="11">
        <f>見込み作成シート!H24*$C24</f>
        <v>1000000</v>
      </c>
      <c r="I24" s="11">
        <f>見込み作成シート!I24*$C24</f>
        <v>1000000</v>
      </c>
      <c r="J24" s="11">
        <f>見込み作成シート!J24*$C24</f>
        <v>1000000</v>
      </c>
      <c r="K24" s="11">
        <f>見込み作成シート!K24*$C24</f>
        <v>1000000</v>
      </c>
      <c r="L24" s="11">
        <f>見込み作成シート!L24*$C24</f>
        <v>1000000</v>
      </c>
      <c r="M24" s="11">
        <f>見込み作成シート!M24*$C24</f>
        <v>1000000</v>
      </c>
      <c r="N24" s="11">
        <f>見込み作成シート!N24*$C24</f>
        <v>1000000</v>
      </c>
      <c r="O24" s="11">
        <f>見込み作成シート!O24*$C24</f>
        <v>1000000</v>
      </c>
      <c r="P24" s="11">
        <f>見込み作成シート!P24*$C24</f>
        <v>1000000</v>
      </c>
    </row>
    <row r="25" spans="1:16" x14ac:dyDescent="0.4">
      <c r="A25" s="7">
        <f>見込み作成シート!A25</f>
        <v>6112</v>
      </c>
      <c r="B25" s="7" t="str">
        <f>見込み作成シート!B25</f>
        <v>給与手当(役員報酬除く）</v>
      </c>
      <c r="C25" s="9">
        <v>1</v>
      </c>
      <c r="D25" s="9" t="s">
        <v>56</v>
      </c>
      <c r="E25" s="49">
        <f>見込み作成シート!E25*$C25</f>
        <v>9000000</v>
      </c>
      <c r="F25" s="11">
        <f>見込み作成シート!F25*$C25</f>
        <v>9000000</v>
      </c>
      <c r="G25" s="11">
        <f>見込み作成シート!G25*$C25</f>
        <v>9000000</v>
      </c>
      <c r="H25" s="11">
        <f>見込み作成シート!H25*$C25</f>
        <v>9000000</v>
      </c>
      <c r="I25" s="11">
        <f>見込み作成シート!I25*$C25</f>
        <v>9000000</v>
      </c>
      <c r="J25" s="11">
        <f>見込み作成シート!J25*$C25</f>
        <v>9000000</v>
      </c>
      <c r="K25" s="11">
        <f>見込み作成シート!K25*$C25</f>
        <v>9000000</v>
      </c>
      <c r="L25" s="11">
        <f>見込み作成シート!L25*$C25</f>
        <v>9000000</v>
      </c>
      <c r="M25" s="11">
        <f>見込み作成シート!M25*$C25</f>
        <v>9000000</v>
      </c>
      <c r="N25" s="11">
        <f>見込み作成シート!N25*$C25</f>
        <v>9000000</v>
      </c>
      <c r="O25" s="11">
        <f>見込み作成シート!O25*$C25</f>
        <v>9000000</v>
      </c>
      <c r="P25" s="11">
        <f>見込み作成シート!P25*$C25</f>
        <v>9000000</v>
      </c>
    </row>
    <row r="26" spans="1:16" x14ac:dyDescent="0.4">
      <c r="A26" s="7">
        <f>見込み作成シート!A26</f>
        <v>6114</v>
      </c>
      <c r="B26" s="7" t="str">
        <f>見込み作成シート!B26</f>
        <v>賞与</v>
      </c>
      <c r="C26" s="9">
        <v>1</v>
      </c>
      <c r="D26" s="9" t="s">
        <v>56</v>
      </c>
      <c r="E26" s="49">
        <f>見込み作成シート!E26*$C26</f>
        <v>0</v>
      </c>
      <c r="F26" s="11">
        <f>見込み作成シート!F26*$C26</f>
        <v>0</v>
      </c>
      <c r="G26" s="11">
        <f>見込み作成シート!G26*$C26</f>
        <v>0</v>
      </c>
      <c r="H26" s="11">
        <f>見込み作成シート!H26*$C26</f>
        <v>0</v>
      </c>
      <c r="I26" s="11">
        <f>見込み作成シート!I26*$C26</f>
        <v>0</v>
      </c>
      <c r="J26" s="11">
        <f>見込み作成シート!J26*$C26</f>
        <v>0</v>
      </c>
      <c r="K26" s="11">
        <f>見込み作成シート!K26*$C26</f>
        <v>0</v>
      </c>
      <c r="L26" s="11">
        <f>見込み作成シート!L26*$C26</f>
        <v>0</v>
      </c>
      <c r="M26" s="11">
        <f>見込み作成シート!M26*$C26</f>
        <v>0</v>
      </c>
      <c r="N26" s="11">
        <f>見込み作成シート!N26*$C26</f>
        <v>0</v>
      </c>
      <c r="O26" s="11">
        <f>見込み作成シート!O26*$C26</f>
        <v>0</v>
      </c>
      <c r="P26" s="11">
        <f>見込み作成シート!P26*$C26</f>
        <v>0</v>
      </c>
    </row>
    <row r="27" spans="1:16" x14ac:dyDescent="0.4">
      <c r="A27" s="7">
        <f>見込み作成シート!A27</f>
        <v>6116</v>
      </c>
      <c r="B27" s="7" t="str">
        <f>見込み作成シート!B27</f>
        <v xml:space="preserve">法定福利費          </v>
      </c>
      <c r="C27" s="9">
        <v>1</v>
      </c>
      <c r="D27" s="9" t="s">
        <v>56</v>
      </c>
      <c r="E27" s="49">
        <f>見込み作成シート!E27*$C27</f>
        <v>1170000</v>
      </c>
      <c r="F27" s="11">
        <f>見込み作成シート!F27*$C27</f>
        <v>1170000</v>
      </c>
      <c r="G27" s="11">
        <f>見込み作成シート!G27*$C27</f>
        <v>1170000</v>
      </c>
      <c r="H27" s="11">
        <f>見込み作成シート!H27*$C27</f>
        <v>1170000</v>
      </c>
      <c r="I27" s="11">
        <f>見込み作成シート!I27*$C27</f>
        <v>1170000</v>
      </c>
      <c r="J27" s="11">
        <f>見込み作成シート!J27*$C27</f>
        <v>1170000</v>
      </c>
      <c r="K27" s="11">
        <f>見込み作成シート!K27*$C27</f>
        <v>1170000</v>
      </c>
      <c r="L27" s="11">
        <f>見込み作成シート!L27*$C27</f>
        <v>1170000</v>
      </c>
      <c r="M27" s="11">
        <f>見込み作成シート!M27*$C27</f>
        <v>1170000</v>
      </c>
      <c r="N27" s="11">
        <f>見込み作成シート!N27*$C27</f>
        <v>1170000</v>
      </c>
      <c r="O27" s="11">
        <f>見込み作成シート!O27*$C27</f>
        <v>1170000</v>
      </c>
      <c r="P27" s="11">
        <f>見込み作成シート!P27*$C27</f>
        <v>1170000</v>
      </c>
    </row>
    <row r="28" spans="1:16" x14ac:dyDescent="0.4">
      <c r="A28" s="7">
        <f>見込み作成シート!A28</f>
        <v>6117</v>
      </c>
      <c r="B28" s="7" t="str">
        <f>見込み作成シート!B28</f>
        <v>福利厚生費</v>
      </c>
      <c r="C28" s="9">
        <v>1.08</v>
      </c>
      <c r="D28" s="9" t="s">
        <v>57</v>
      </c>
      <c r="E28" s="49">
        <f>見込み作成シート!E28*$C28</f>
        <v>244080.00000000003</v>
      </c>
      <c r="F28" s="11">
        <f>見込み作成シート!F28*$C28</f>
        <v>244080.00000000003</v>
      </c>
      <c r="G28" s="11">
        <f>見込み作成シート!G28*$C28</f>
        <v>244080.00000000003</v>
      </c>
      <c r="H28" s="11">
        <f>見込み作成シート!H28*$C28</f>
        <v>244080.00000000003</v>
      </c>
      <c r="I28" s="11">
        <f>見込み作成シート!I28*$C28</f>
        <v>244080.00000000003</v>
      </c>
      <c r="J28" s="11">
        <f>見込み作成シート!J28*$C28</f>
        <v>289440</v>
      </c>
      <c r="K28" s="11">
        <f>見込み作成シート!K28*$C28</f>
        <v>244080.00000000003</v>
      </c>
      <c r="L28" s="11">
        <f>見込み作成シート!L28*$C28</f>
        <v>244080.00000000003</v>
      </c>
      <c r="M28" s="11">
        <f>見込み作成シート!M28*$C28</f>
        <v>460080.00000000006</v>
      </c>
      <c r="N28" s="11">
        <f>見込み作成シート!N28*$C28</f>
        <v>289440</v>
      </c>
      <c r="O28" s="11">
        <f>見込み作成シート!O28*$C28</f>
        <v>244080.00000000003</v>
      </c>
      <c r="P28" s="11">
        <f>見込み作成シート!P28*$C28</f>
        <v>244080.00000000003</v>
      </c>
    </row>
    <row r="29" spans="1:16" x14ac:dyDescent="0.4">
      <c r="A29" s="7">
        <f>見込み作成シート!A29</f>
        <v>6122</v>
      </c>
      <c r="B29" s="7" t="str">
        <f>見込み作成シート!B29</f>
        <v>顧問報酬</v>
      </c>
      <c r="C29" s="9">
        <v>1</v>
      </c>
      <c r="D29" s="9" t="s">
        <v>56</v>
      </c>
      <c r="E29" s="49">
        <f>見込み作成シート!E29*$C29</f>
        <v>300000</v>
      </c>
      <c r="F29" s="11">
        <f>見込み作成シート!F29*$C29</f>
        <v>300000</v>
      </c>
      <c r="G29" s="11">
        <f>見込み作成シート!G29*$C29</f>
        <v>300000</v>
      </c>
      <c r="H29" s="11">
        <f>見込み作成シート!H29*$C29</f>
        <v>300000</v>
      </c>
      <c r="I29" s="11">
        <f>見込み作成シート!I29*$C29</f>
        <v>300000</v>
      </c>
      <c r="J29" s="11">
        <f>見込み作成シート!J29*$C29</f>
        <v>300000</v>
      </c>
      <c r="K29" s="11">
        <f>見込み作成シート!K29*$C29</f>
        <v>300000</v>
      </c>
      <c r="L29" s="11">
        <f>見込み作成シート!L29*$C29</f>
        <v>300000</v>
      </c>
      <c r="M29" s="11">
        <f>見込み作成シート!M29*$C29</f>
        <v>300000</v>
      </c>
      <c r="N29" s="11">
        <f>見込み作成シート!N29*$C29</f>
        <v>300000</v>
      </c>
      <c r="O29" s="11">
        <f>見込み作成シート!O29*$C29</f>
        <v>300000</v>
      </c>
      <c r="P29" s="11">
        <f>見込み作成シート!P29*$C29</f>
        <v>300000</v>
      </c>
    </row>
    <row r="30" spans="1:16" x14ac:dyDescent="0.4">
      <c r="A30" s="7">
        <f>見込み作成シート!A30</f>
        <v>6211</v>
      </c>
      <c r="B30" s="7" t="str">
        <f>見込み作成シート!B30</f>
        <v>派遣社員</v>
      </c>
      <c r="C30" s="9">
        <v>1.08</v>
      </c>
      <c r="D30" s="9" t="s">
        <v>56</v>
      </c>
      <c r="E30" s="49">
        <f>見込み作成シート!E30*$C30</f>
        <v>0</v>
      </c>
      <c r="F30" s="11">
        <f>見込み作成シート!F30*$C30</f>
        <v>0</v>
      </c>
      <c r="G30" s="11">
        <f>見込み作成シート!G30*$C30</f>
        <v>0</v>
      </c>
      <c r="H30" s="11">
        <f>見込み作成シート!H30*$C30</f>
        <v>0</v>
      </c>
      <c r="I30" s="11">
        <f>見込み作成シート!I30*$C30</f>
        <v>0</v>
      </c>
      <c r="J30" s="11">
        <f>見込み作成シート!J30*$C30</f>
        <v>0</v>
      </c>
      <c r="K30" s="11">
        <f>見込み作成シート!K30*$C30</f>
        <v>0</v>
      </c>
      <c r="L30" s="11">
        <f>見込み作成シート!L30*$C30</f>
        <v>0</v>
      </c>
      <c r="M30" s="11">
        <f>見込み作成シート!M30*$C30</f>
        <v>0</v>
      </c>
      <c r="N30" s="11">
        <f>見込み作成シート!N30*$C30</f>
        <v>0</v>
      </c>
      <c r="O30" s="11">
        <f>見込み作成シート!O30*$C30</f>
        <v>0</v>
      </c>
      <c r="P30" s="11">
        <f>見込み作成シート!P30*$C30</f>
        <v>0</v>
      </c>
    </row>
    <row r="31" spans="1:16" x14ac:dyDescent="0.4">
      <c r="A31" s="7">
        <f>見込み作成シート!A31</f>
        <v>6212</v>
      </c>
      <c r="B31" s="7" t="str">
        <f>見込み作成シート!B31</f>
        <v>消耗品費</v>
      </c>
      <c r="C31" s="9">
        <v>1.08</v>
      </c>
      <c r="D31" s="9" t="s">
        <v>58</v>
      </c>
      <c r="E31" s="49">
        <f>見込み作成シート!E31*$C31</f>
        <v>407160</v>
      </c>
      <c r="F31" s="11">
        <f>見込み作成シート!F31*$C31</f>
        <v>272160</v>
      </c>
      <c r="G31" s="11">
        <f>見込み作成シート!G31*$C31</f>
        <v>272160</v>
      </c>
      <c r="H31" s="11">
        <f>見込み作成シート!H31*$C31</f>
        <v>272160</v>
      </c>
      <c r="I31" s="11">
        <f>見込み作成シート!I31*$C31</f>
        <v>272160</v>
      </c>
      <c r="J31" s="11">
        <f>見込み作成シート!J31*$C31</f>
        <v>272160</v>
      </c>
      <c r="K31" s="11">
        <f>見込み作成シート!K31*$C31</f>
        <v>407160</v>
      </c>
      <c r="L31" s="11">
        <f>見込み作成シート!L31*$C31</f>
        <v>272160</v>
      </c>
      <c r="M31" s="11">
        <f>見込み作成シート!M31*$C31</f>
        <v>272160</v>
      </c>
      <c r="N31" s="11">
        <f>見込み作成シート!N31*$C31</f>
        <v>272160</v>
      </c>
      <c r="O31" s="11">
        <f>見込み作成シート!O31*$C31</f>
        <v>272160</v>
      </c>
      <c r="P31" s="11">
        <f>見込み作成シート!P31*$C31</f>
        <v>272160</v>
      </c>
    </row>
    <row r="32" spans="1:16" x14ac:dyDescent="0.4">
      <c r="A32" s="7">
        <f>見込み作成シート!A32</f>
        <v>6213</v>
      </c>
      <c r="B32" s="7" t="str">
        <f>見込み作成シート!B32</f>
        <v>賃借料</v>
      </c>
      <c r="C32" s="9">
        <v>1.08</v>
      </c>
      <c r="D32" s="9" t="s">
        <v>57</v>
      </c>
      <c r="E32" s="49">
        <f>見込み作成シート!E32*$C32</f>
        <v>1111968</v>
      </c>
      <c r="F32" s="11">
        <f>見込み作成シート!F32*$C32</f>
        <v>1111968</v>
      </c>
      <c r="G32" s="11">
        <f>見込み作成シート!G32*$C32</f>
        <v>1111968</v>
      </c>
      <c r="H32" s="11">
        <f>見込み作成シート!H32*$C32</f>
        <v>1111968</v>
      </c>
      <c r="I32" s="11">
        <f>見込み作成シート!I32*$C32</f>
        <v>1111968</v>
      </c>
      <c r="J32" s="11">
        <f>見込み作成シート!J32*$C32</f>
        <v>1111968</v>
      </c>
      <c r="K32" s="11">
        <f>見込み作成シート!K32*$C32</f>
        <v>1111968</v>
      </c>
      <c r="L32" s="11">
        <f>見込み作成シート!L32*$C32</f>
        <v>1111968</v>
      </c>
      <c r="M32" s="11">
        <f>見込み作成シート!M32*$C32</f>
        <v>1111968</v>
      </c>
      <c r="N32" s="11">
        <f>見込み作成シート!N32*$C32</f>
        <v>1111968</v>
      </c>
      <c r="O32" s="11">
        <f>見込み作成シート!O32*$C32</f>
        <v>1111968</v>
      </c>
      <c r="P32" s="11">
        <f>見込み作成シート!P32*$C32</f>
        <v>1111968</v>
      </c>
    </row>
    <row r="33" spans="1:16" x14ac:dyDescent="0.4">
      <c r="A33" s="7">
        <f>見込み作成シート!A33</f>
        <v>6215</v>
      </c>
      <c r="B33" s="7" t="str">
        <f>見込み作成シート!B33</f>
        <v>保険料</v>
      </c>
      <c r="C33" s="9">
        <v>1</v>
      </c>
      <c r="D33" s="9" t="s">
        <v>58</v>
      </c>
      <c r="E33" s="49">
        <f>見込み作成シート!E33*$C33</f>
        <v>0</v>
      </c>
      <c r="F33" s="11">
        <f>見込み作成シート!F33*$C33</f>
        <v>0</v>
      </c>
      <c r="G33" s="11">
        <f>見込み作成シート!G33*$C33</f>
        <v>0</v>
      </c>
      <c r="H33" s="11">
        <f>見込み作成シート!H33*$C33</f>
        <v>1400000</v>
      </c>
      <c r="I33" s="11">
        <f>見込み作成シート!I33*$C33</f>
        <v>0</v>
      </c>
      <c r="J33" s="11">
        <f>見込み作成シート!J33*$C33</f>
        <v>0</v>
      </c>
      <c r="K33" s="11">
        <f>見込み作成シート!K33*$C33</f>
        <v>0</v>
      </c>
      <c r="L33" s="11">
        <f>見込み作成シート!L33*$C33</f>
        <v>0</v>
      </c>
      <c r="M33" s="11">
        <f>見込み作成シート!M33*$C33</f>
        <v>0</v>
      </c>
      <c r="N33" s="11">
        <f>見込み作成シート!N33*$C33</f>
        <v>40000</v>
      </c>
      <c r="O33" s="11">
        <f>見込み作成シート!O33*$C33</f>
        <v>0</v>
      </c>
      <c r="P33" s="11">
        <f>見込み作成シート!P33*$C33</f>
        <v>0</v>
      </c>
    </row>
    <row r="34" spans="1:16" x14ac:dyDescent="0.4">
      <c r="A34" s="7">
        <f>見込み作成シート!A34</f>
        <v>6216</v>
      </c>
      <c r="B34" s="7" t="str">
        <f>見込み作成シート!B34</f>
        <v>修繕維持費</v>
      </c>
      <c r="C34" s="9">
        <v>1.08</v>
      </c>
      <c r="D34" s="9" t="s">
        <v>57</v>
      </c>
      <c r="E34" s="49">
        <f>見込み作成シート!E34*$C34</f>
        <v>520560.00000000006</v>
      </c>
      <c r="F34" s="11">
        <f>見込み作成シート!F34*$C34</f>
        <v>574560</v>
      </c>
      <c r="G34" s="11">
        <f>見込み作成シート!G34*$C34</f>
        <v>909360.00000000012</v>
      </c>
      <c r="H34" s="11">
        <f>見込み作成シート!H34*$C34</f>
        <v>520560.00000000006</v>
      </c>
      <c r="I34" s="11">
        <f>見込み作成シート!I34*$C34</f>
        <v>520560.00000000006</v>
      </c>
      <c r="J34" s="11">
        <f>見込み作成シート!J34*$C34</f>
        <v>952560.00000000012</v>
      </c>
      <c r="K34" s="11">
        <f>見込み作成シート!K34*$C34</f>
        <v>520560.00000000006</v>
      </c>
      <c r="L34" s="11">
        <f>見込み作成シート!L34*$C34</f>
        <v>520560.00000000006</v>
      </c>
      <c r="M34" s="11">
        <f>見込み作成シート!M34*$C34</f>
        <v>844560</v>
      </c>
      <c r="N34" s="11">
        <f>見込み作成シート!N34*$C34</f>
        <v>520560.00000000006</v>
      </c>
      <c r="O34" s="11">
        <f>見込み作成シート!O34*$C34</f>
        <v>520560.00000000006</v>
      </c>
      <c r="P34" s="11">
        <f>見込み作成シート!P34*$C34</f>
        <v>1060560</v>
      </c>
    </row>
    <row r="35" spans="1:16" x14ac:dyDescent="0.4">
      <c r="A35" s="7">
        <f>見込み作成シート!A35</f>
        <v>6217</v>
      </c>
      <c r="B35" s="7" t="str">
        <f>見込み作成シート!B35</f>
        <v>租税公課</v>
      </c>
      <c r="C35" s="9">
        <v>1</v>
      </c>
      <c r="D35" s="9" t="s">
        <v>57</v>
      </c>
      <c r="E35" s="49">
        <f>見込み作成シート!E35*$C35</f>
        <v>0</v>
      </c>
      <c r="F35" s="11">
        <f>見込み作成シート!F35*$C35</f>
        <v>0</v>
      </c>
      <c r="G35" s="11">
        <f>見込み作成シート!G35*$C35</f>
        <v>600000</v>
      </c>
      <c r="H35" s="11">
        <f>見込み作成シート!H35*$C35</f>
        <v>15000</v>
      </c>
      <c r="I35" s="11">
        <f>見込み作成シート!I35*$C35</f>
        <v>0</v>
      </c>
      <c r="J35" s="11">
        <f>見込み作成シート!J35*$C35</f>
        <v>50000</v>
      </c>
      <c r="K35" s="11">
        <f>見込み作成シート!K35*$C35</f>
        <v>0</v>
      </c>
      <c r="L35" s="11">
        <f>見込み作成シート!L35*$C35</f>
        <v>0</v>
      </c>
      <c r="M35" s="11">
        <f>見込み作成シート!M35*$C35</f>
        <v>0</v>
      </c>
      <c r="N35" s="11">
        <f>見込み作成シート!N35*$C35</f>
        <v>0</v>
      </c>
      <c r="O35" s="11">
        <f>見込み作成シート!O35*$C35</f>
        <v>0</v>
      </c>
      <c r="P35" s="11">
        <f>見込み作成シート!P35*$C35</f>
        <v>50000</v>
      </c>
    </row>
    <row r="36" spans="1:16" x14ac:dyDescent="0.4">
      <c r="A36" s="7">
        <f>見込み作成シート!A36</f>
        <v>6218</v>
      </c>
      <c r="B36" s="7" t="str">
        <f>見込み作成シート!B36</f>
        <v>減価償却費</v>
      </c>
      <c r="C36" s="9">
        <v>1</v>
      </c>
      <c r="D36" s="7"/>
      <c r="E36" s="49">
        <f>見込み作成シート!E36*$C36</f>
        <v>290000</v>
      </c>
      <c r="F36" s="11">
        <f>見込み作成シート!F36*$C36</f>
        <v>290000</v>
      </c>
      <c r="G36" s="11">
        <f>見込み作成シート!G36*$C36</f>
        <v>290000</v>
      </c>
      <c r="H36" s="11">
        <f>見込み作成シート!H36*$C36</f>
        <v>290000</v>
      </c>
      <c r="I36" s="11">
        <f>見込み作成シート!I36*$C36</f>
        <v>290000</v>
      </c>
      <c r="J36" s="11">
        <f>見込み作成シート!J36*$C36</f>
        <v>290000</v>
      </c>
      <c r="K36" s="11">
        <f>見込み作成シート!K36*$C36</f>
        <v>290000</v>
      </c>
      <c r="L36" s="11">
        <f>見込み作成シート!L36*$C36</f>
        <v>290000</v>
      </c>
      <c r="M36" s="11">
        <f>見込み作成シート!M36*$C36</f>
        <v>290000</v>
      </c>
      <c r="N36" s="11">
        <f>見込み作成シート!N36*$C36</f>
        <v>290000</v>
      </c>
      <c r="O36" s="11">
        <f>見込み作成シート!O36*$C36</f>
        <v>290000</v>
      </c>
      <c r="P36" s="11">
        <f>見込み作成シート!P36*$C36</f>
        <v>290000</v>
      </c>
    </row>
    <row r="37" spans="1:16" x14ac:dyDescent="0.4">
      <c r="A37" s="7">
        <f>見込み作成シート!A37</f>
        <v>6219</v>
      </c>
      <c r="B37" s="7" t="str">
        <f>見込み作成シート!B37</f>
        <v>貸倒引当金繰入</v>
      </c>
      <c r="C37" s="9">
        <v>1</v>
      </c>
      <c r="D37" s="7"/>
      <c r="E37" s="49">
        <f>見込み作成シート!E37*$C37</f>
        <v>0</v>
      </c>
      <c r="F37" s="11">
        <f>見込み作成シート!F37*$C37</f>
        <v>0</v>
      </c>
      <c r="G37" s="11">
        <f>見込み作成シート!G37*$C37</f>
        <v>0</v>
      </c>
      <c r="H37" s="11">
        <f>見込み作成シート!H37*$C37</f>
        <v>0</v>
      </c>
      <c r="I37" s="11">
        <f>見込み作成シート!I37*$C37</f>
        <v>0</v>
      </c>
      <c r="J37" s="11">
        <f>見込み作成シート!J37*$C37</f>
        <v>0</v>
      </c>
      <c r="K37" s="11">
        <f>見込み作成シート!K37*$C37</f>
        <v>0</v>
      </c>
      <c r="L37" s="11">
        <f>見込み作成シート!L37*$C37</f>
        <v>0</v>
      </c>
      <c r="M37" s="11">
        <f>見込み作成シート!M37*$C37</f>
        <v>0</v>
      </c>
      <c r="N37" s="11">
        <f>見込み作成シート!N37*$C37</f>
        <v>0</v>
      </c>
      <c r="O37" s="11">
        <f>見込み作成シート!O37*$C37</f>
        <v>0</v>
      </c>
      <c r="P37" s="11">
        <f>見込み作成シート!P37*$C37</f>
        <v>200000</v>
      </c>
    </row>
    <row r="38" spans="1:16" x14ac:dyDescent="0.4">
      <c r="A38" s="7">
        <f>見込み作成シート!A38</f>
        <v>6221</v>
      </c>
      <c r="B38" s="7" t="str">
        <f>見込み作成シート!B38</f>
        <v>旅費交通費</v>
      </c>
      <c r="C38" s="9">
        <v>1.08</v>
      </c>
      <c r="D38" s="9" t="s">
        <v>57</v>
      </c>
      <c r="E38" s="49">
        <f>見込み作成シート!E38*$C38</f>
        <v>793800</v>
      </c>
      <c r="F38" s="11">
        <f>見込み作成シート!F38*$C38</f>
        <v>793800</v>
      </c>
      <c r="G38" s="11">
        <f>見込み作成シート!G38*$C38</f>
        <v>502200.00000000006</v>
      </c>
      <c r="H38" s="11">
        <f>見込み作成シート!H38*$C38</f>
        <v>502200.00000000006</v>
      </c>
      <c r="I38" s="11">
        <f>見込み作成シート!I38*$C38</f>
        <v>502200.00000000006</v>
      </c>
      <c r="J38" s="11">
        <f>見込み作成シート!J38*$C38</f>
        <v>502200.00000000006</v>
      </c>
      <c r="K38" s="11">
        <f>見込み作成シート!K38*$C38</f>
        <v>486000.00000000006</v>
      </c>
      <c r="L38" s="11">
        <f>見込み作成シート!L38*$C38</f>
        <v>486000.00000000006</v>
      </c>
      <c r="M38" s="11">
        <f>見込み作成シート!M38*$C38</f>
        <v>486000.00000000006</v>
      </c>
      <c r="N38" s="11">
        <f>見込み作成シート!N38*$C38</f>
        <v>486000.00000000006</v>
      </c>
      <c r="O38" s="11">
        <f>見込み作成シート!O38*$C38</f>
        <v>486000.00000000006</v>
      </c>
      <c r="P38" s="11">
        <f>見込み作成シート!P38*$C38</f>
        <v>486000.00000000006</v>
      </c>
    </row>
    <row r="39" spans="1:16" x14ac:dyDescent="0.4">
      <c r="A39" s="7">
        <f>見込み作成シート!A39</f>
        <v>6222</v>
      </c>
      <c r="B39" s="7" t="str">
        <f>見込み作成シート!B39</f>
        <v>通信費</v>
      </c>
      <c r="C39" s="9">
        <v>1.08</v>
      </c>
      <c r="D39" s="9" t="s">
        <v>58</v>
      </c>
      <c r="E39" s="49">
        <f>見込み作成シート!E39*$C39</f>
        <v>46440</v>
      </c>
      <c r="F39" s="11">
        <f>見込み作成シート!F39*$C39</f>
        <v>46440</v>
      </c>
      <c r="G39" s="11">
        <f>見込み作成シート!G39*$C39</f>
        <v>46440</v>
      </c>
      <c r="H39" s="11">
        <f>見込み作成シート!H39*$C39</f>
        <v>46440</v>
      </c>
      <c r="I39" s="11">
        <f>見込み作成シート!I39*$C39</f>
        <v>46440</v>
      </c>
      <c r="J39" s="11">
        <f>見込み作成シート!J39*$C39</f>
        <v>46440</v>
      </c>
      <c r="K39" s="11">
        <f>見込み作成シート!K39*$C39</f>
        <v>46440</v>
      </c>
      <c r="L39" s="11">
        <f>見込み作成シート!L39*$C39</f>
        <v>46440</v>
      </c>
      <c r="M39" s="11">
        <f>見込み作成シート!M39*$C39</f>
        <v>46440</v>
      </c>
      <c r="N39" s="11">
        <f>見込み作成シート!N39*$C39</f>
        <v>46440</v>
      </c>
      <c r="O39" s="11">
        <f>見込み作成シート!O39*$C39</f>
        <v>46440</v>
      </c>
      <c r="P39" s="11">
        <f>見込み作成シート!P39*$C39</f>
        <v>46440</v>
      </c>
    </row>
    <row r="40" spans="1:16" x14ac:dyDescent="0.4">
      <c r="A40" s="7">
        <f>見込み作成シート!A40</f>
        <v>6223</v>
      </c>
      <c r="B40" s="7" t="str">
        <f>見込み作成シート!B40</f>
        <v>会議費</v>
      </c>
      <c r="C40" s="9">
        <v>1.08</v>
      </c>
      <c r="D40" s="9" t="s">
        <v>58</v>
      </c>
      <c r="E40" s="49">
        <f>見込み作成シート!E40*$C40</f>
        <v>38232</v>
      </c>
      <c r="F40" s="11">
        <f>見込み作成シート!F40*$C40</f>
        <v>38232</v>
      </c>
      <c r="G40" s="11">
        <f>見込み作成シート!G40*$C40</f>
        <v>38232</v>
      </c>
      <c r="H40" s="11">
        <f>見込み作成シート!H40*$C40</f>
        <v>38232</v>
      </c>
      <c r="I40" s="11">
        <f>見込み作成シート!I40*$C40</f>
        <v>38232</v>
      </c>
      <c r="J40" s="11">
        <f>見込み作成シート!J40*$C40</f>
        <v>38232</v>
      </c>
      <c r="K40" s="11">
        <f>見込み作成シート!K40*$C40</f>
        <v>38232</v>
      </c>
      <c r="L40" s="11">
        <f>見込み作成シート!L40*$C40</f>
        <v>38232</v>
      </c>
      <c r="M40" s="11">
        <f>見込み作成シート!M40*$C40</f>
        <v>38232</v>
      </c>
      <c r="N40" s="11">
        <f>見込み作成シート!N40*$C40</f>
        <v>38232</v>
      </c>
      <c r="O40" s="11">
        <f>見込み作成シート!O40*$C40</f>
        <v>38232</v>
      </c>
      <c r="P40" s="11">
        <f>見込み作成シート!P40*$C40</f>
        <v>38232</v>
      </c>
    </row>
    <row r="41" spans="1:16" x14ac:dyDescent="0.4">
      <c r="A41" s="7">
        <f>見込み作成シート!A41</f>
        <v>6224</v>
      </c>
      <c r="B41" s="7" t="str">
        <f>見込み作成シート!B41</f>
        <v>水道光熱費</v>
      </c>
      <c r="C41" s="9">
        <v>1.08</v>
      </c>
      <c r="D41" s="9" t="s">
        <v>58</v>
      </c>
      <c r="E41" s="49">
        <f>見込み作成シート!E41*$C41</f>
        <v>48600</v>
      </c>
      <c r="F41" s="11">
        <f>見込み作成シート!F41*$C41</f>
        <v>48600</v>
      </c>
      <c r="G41" s="11">
        <f>見込み作成シート!G41*$C41</f>
        <v>48600</v>
      </c>
      <c r="H41" s="11">
        <f>見込み作成シート!H41*$C41</f>
        <v>48600</v>
      </c>
      <c r="I41" s="11">
        <f>見込み作成シート!I41*$C41</f>
        <v>48600</v>
      </c>
      <c r="J41" s="11">
        <f>見込み作成シート!J41*$C41</f>
        <v>48600</v>
      </c>
      <c r="K41" s="11">
        <f>見込み作成シート!K41*$C41</f>
        <v>48600</v>
      </c>
      <c r="L41" s="11">
        <f>見込み作成シート!L41*$C41</f>
        <v>48600</v>
      </c>
      <c r="M41" s="11">
        <f>見込み作成シート!M41*$C41</f>
        <v>48600</v>
      </c>
      <c r="N41" s="11">
        <f>見込み作成シート!N41*$C41</f>
        <v>48600</v>
      </c>
      <c r="O41" s="11">
        <f>見込み作成シート!O41*$C41</f>
        <v>48600</v>
      </c>
      <c r="P41" s="11">
        <f>見込み作成シート!P41*$C41</f>
        <v>48600</v>
      </c>
    </row>
    <row r="42" spans="1:16" x14ac:dyDescent="0.4">
      <c r="A42" s="7">
        <f>見込み作成シート!A42</f>
        <v>6225</v>
      </c>
      <c r="B42" s="7" t="str">
        <f>見込み作成シート!B42</f>
        <v>支払手数料</v>
      </c>
      <c r="C42" s="9">
        <v>1.08</v>
      </c>
      <c r="D42" s="9" t="s">
        <v>58</v>
      </c>
      <c r="E42" s="49">
        <f>見込み作成シート!E42*$C42</f>
        <v>270000</v>
      </c>
      <c r="F42" s="11">
        <f>見込み作成シート!F42*$C42</f>
        <v>540000</v>
      </c>
      <c r="G42" s="11">
        <f>見込み作成シート!G42*$C42</f>
        <v>280800</v>
      </c>
      <c r="H42" s="11">
        <f>見込み作成シート!H42*$C42</f>
        <v>270000</v>
      </c>
      <c r="I42" s="11">
        <f>見込み作成シート!I42*$C42</f>
        <v>216000</v>
      </c>
      <c r="J42" s="11">
        <f>見込み作成シート!J42*$C42</f>
        <v>324000</v>
      </c>
      <c r="K42" s="11">
        <f>見込み作成シート!K42*$C42</f>
        <v>216000</v>
      </c>
      <c r="L42" s="11">
        <f>見込み作成シート!L42*$C42</f>
        <v>216000</v>
      </c>
      <c r="M42" s="11">
        <f>見込み作成シート!M42*$C42</f>
        <v>324000</v>
      </c>
      <c r="N42" s="11">
        <f>見込み作成シート!N42*$C42</f>
        <v>270000</v>
      </c>
      <c r="O42" s="11">
        <f>見込み作成シート!O42*$C42</f>
        <v>216000</v>
      </c>
      <c r="P42" s="11">
        <f>見込み作成シート!P42*$C42</f>
        <v>324000</v>
      </c>
    </row>
    <row r="43" spans="1:16" x14ac:dyDescent="0.4">
      <c r="A43" s="7">
        <f>見込み作成シート!A43</f>
        <v>6226</v>
      </c>
      <c r="B43" s="7" t="str">
        <f>見込み作成シート!B43</f>
        <v>新聞図書費</v>
      </c>
      <c r="C43" s="9">
        <v>1.08</v>
      </c>
      <c r="D43" s="9" t="s">
        <v>58</v>
      </c>
      <c r="E43" s="49">
        <f>見込み作成シート!E43*$C43</f>
        <v>10476</v>
      </c>
      <c r="F43" s="11">
        <f>見込み作成シート!F43*$C43</f>
        <v>10476</v>
      </c>
      <c r="G43" s="11">
        <f>見込み作成シート!G43*$C43</f>
        <v>10476</v>
      </c>
      <c r="H43" s="11">
        <f>見込み作成シート!H43*$C43</f>
        <v>10476</v>
      </c>
      <c r="I43" s="11">
        <f>見込み作成シート!I43*$C43</f>
        <v>10476</v>
      </c>
      <c r="J43" s="11">
        <f>見込み作成シート!J43*$C43</f>
        <v>15876.000000000002</v>
      </c>
      <c r="K43" s="11">
        <f>見込み作成シート!K43*$C43</f>
        <v>10476</v>
      </c>
      <c r="L43" s="11">
        <f>見込み作成シート!L43*$C43</f>
        <v>10476</v>
      </c>
      <c r="M43" s="11">
        <f>見込み作成シート!M43*$C43</f>
        <v>10476</v>
      </c>
      <c r="N43" s="11">
        <f>見込み作成シート!N43*$C43</f>
        <v>10476</v>
      </c>
      <c r="O43" s="11">
        <f>見込み作成シート!O43*$C43</f>
        <v>10476</v>
      </c>
      <c r="P43" s="11">
        <f>見込み作成シート!P43*$C43</f>
        <v>15876.000000000002</v>
      </c>
    </row>
    <row r="44" spans="1:16" x14ac:dyDescent="0.4">
      <c r="A44" s="7">
        <f>見込み作成シート!A44</f>
        <v>6227</v>
      </c>
      <c r="B44" s="7" t="str">
        <f>見込み作成シート!B44</f>
        <v>銀行手数料</v>
      </c>
      <c r="C44" s="9">
        <v>1.08</v>
      </c>
      <c r="D44" s="9" t="s">
        <v>58</v>
      </c>
      <c r="E44" s="49">
        <f>見込み作成シート!E44*$C44</f>
        <v>5400</v>
      </c>
      <c r="F44" s="11">
        <f>見込み作成シート!F44*$C44</f>
        <v>5400</v>
      </c>
      <c r="G44" s="11">
        <f>見込み作成シート!G44*$C44</f>
        <v>5400</v>
      </c>
      <c r="H44" s="11">
        <f>見込み作成シート!H44*$C44</f>
        <v>5400</v>
      </c>
      <c r="I44" s="11">
        <f>見込み作成シート!I44*$C44</f>
        <v>5400</v>
      </c>
      <c r="J44" s="11">
        <f>見込み作成シート!J44*$C44</f>
        <v>5400</v>
      </c>
      <c r="K44" s="11">
        <f>見込み作成シート!K44*$C44</f>
        <v>5400</v>
      </c>
      <c r="L44" s="11">
        <f>見込み作成シート!L44*$C44</f>
        <v>5400</v>
      </c>
      <c r="M44" s="11">
        <f>見込み作成シート!M44*$C44</f>
        <v>5400</v>
      </c>
      <c r="N44" s="11">
        <f>見込み作成シート!N44*$C44</f>
        <v>5400</v>
      </c>
      <c r="O44" s="11">
        <f>見込み作成シート!O44*$C44</f>
        <v>5400</v>
      </c>
      <c r="P44" s="11">
        <f>見込み作成シート!P44*$C44</f>
        <v>5400</v>
      </c>
    </row>
    <row r="45" spans="1:16" x14ac:dyDescent="0.4">
      <c r="A45" s="7">
        <f>見込み作成シート!A45</f>
        <v>6228</v>
      </c>
      <c r="B45" s="7" t="str">
        <f>見込み作成シート!B45</f>
        <v>販促・広告費</v>
      </c>
      <c r="C45" s="9">
        <v>1.08</v>
      </c>
      <c r="D45" s="9" t="s">
        <v>58</v>
      </c>
      <c r="E45" s="49">
        <f>見込み作成シート!E45*$C45</f>
        <v>145800</v>
      </c>
      <c r="F45" s="11">
        <f>見込み作成シート!F45*$C45</f>
        <v>0</v>
      </c>
      <c r="G45" s="11">
        <f>見込み作成シート!G45*$C45</f>
        <v>0</v>
      </c>
      <c r="H45" s="11">
        <f>見込み作成シート!H45*$C45</f>
        <v>540000</v>
      </c>
      <c r="I45" s="11">
        <f>見込み作成シート!I45*$C45</f>
        <v>0</v>
      </c>
      <c r="J45" s="11">
        <f>見込み作成シート!J45*$C45</f>
        <v>0</v>
      </c>
      <c r="K45" s="11">
        <f>見込み作成シート!K45*$C45</f>
        <v>145800</v>
      </c>
      <c r="L45" s="11">
        <f>見込み作成シート!L45*$C45</f>
        <v>0</v>
      </c>
      <c r="M45" s="11">
        <f>見込み作成シート!M45*$C45</f>
        <v>0</v>
      </c>
      <c r="N45" s="11">
        <f>見込み作成シート!N45*$C45</f>
        <v>540000</v>
      </c>
      <c r="O45" s="11">
        <f>見込み作成シート!O45*$C45</f>
        <v>0</v>
      </c>
      <c r="P45" s="11">
        <f>見込み作成シート!P45*$C45</f>
        <v>0</v>
      </c>
    </row>
    <row r="46" spans="1:16" x14ac:dyDescent="0.4">
      <c r="A46" s="7">
        <f>見込み作成シート!A46</f>
        <v>6229</v>
      </c>
      <c r="B46" s="7" t="str">
        <f>見込み作成シート!B46</f>
        <v>接待交際費</v>
      </c>
      <c r="C46" s="9">
        <v>1.08</v>
      </c>
      <c r="D46" s="9" t="s">
        <v>57</v>
      </c>
      <c r="E46" s="49">
        <f>見込み作成シート!E46*$C46</f>
        <v>54000</v>
      </c>
      <c r="F46" s="11">
        <f>見込み作成シート!F46*$C46</f>
        <v>54000</v>
      </c>
      <c r="G46" s="11">
        <f>見込み作成シート!G46*$C46</f>
        <v>54000</v>
      </c>
      <c r="H46" s="11">
        <f>見込み作成シート!H46*$C46</f>
        <v>54000</v>
      </c>
      <c r="I46" s="11">
        <f>見込み作成シート!I46*$C46</f>
        <v>54000</v>
      </c>
      <c r="J46" s="11">
        <f>見込み作成シート!J46*$C46</f>
        <v>54000</v>
      </c>
      <c r="K46" s="11">
        <f>見込み作成シート!K46*$C46</f>
        <v>54000</v>
      </c>
      <c r="L46" s="11">
        <f>見込み作成シート!L46*$C46</f>
        <v>54000</v>
      </c>
      <c r="M46" s="11">
        <f>見込み作成シート!M46*$C46</f>
        <v>54000</v>
      </c>
      <c r="N46" s="11">
        <f>見込み作成シート!N46*$C46</f>
        <v>54000</v>
      </c>
      <c r="O46" s="11">
        <f>見込み作成シート!O46*$C46</f>
        <v>54000</v>
      </c>
      <c r="P46" s="11">
        <f>見込み作成シート!P46*$C46</f>
        <v>54000</v>
      </c>
    </row>
    <row r="47" spans="1:16" x14ac:dyDescent="0.4">
      <c r="A47" s="7">
        <f>見込み作成シート!A47</f>
        <v>6230</v>
      </c>
      <c r="B47" s="7" t="str">
        <f>見込み作成シート!B47</f>
        <v>諸会費</v>
      </c>
      <c r="C47" s="9">
        <v>1.08</v>
      </c>
      <c r="D47" s="9" t="s">
        <v>57</v>
      </c>
      <c r="E47" s="49">
        <f>見込み作成シート!E47*$C47</f>
        <v>0</v>
      </c>
      <c r="F47" s="11">
        <f>見込み作成シート!F47*$C47</f>
        <v>0</v>
      </c>
      <c r="G47" s="11">
        <f>見込み作成シート!G47*$C47</f>
        <v>0</v>
      </c>
      <c r="H47" s="11">
        <f>見込み作成シート!H47*$C47</f>
        <v>0</v>
      </c>
      <c r="I47" s="11">
        <f>見込み作成シート!I47*$C47</f>
        <v>64800.000000000007</v>
      </c>
      <c r="J47" s="11">
        <f>見込み作成シート!J47*$C47</f>
        <v>21600</v>
      </c>
      <c r="K47" s="11">
        <f>見込み作成シート!K47*$C47</f>
        <v>64800.000000000007</v>
      </c>
      <c r="L47" s="11">
        <f>見込み作成シート!L47*$C47</f>
        <v>0</v>
      </c>
      <c r="M47" s="11">
        <f>見込み作成シート!M47*$C47</f>
        <v>0</v>
      </c>
      <c r="N47" s="11">
        <f>見込み作成シート!N47*$C47</f>
        <v>0</v>
      </c>
      <c r="O47" s="11">
        <f>見込み作成シート!O47*$C47</f>
        <v>0</v>
      </c>
      <c r="P47" s="11">
        <f>見込み作成シート!P47*$C47</f>
        <v>64800.000000000007</v>
      </c>
    </row>
    <row r="48" spans="1:16" x14ac:dyDescent="0.4">
      <c r="A48" s="7">
        <f>見込み作成シート!A48</f>
        <v>6231</v>
      </c>
      <c r="B48" s="7" t="str">
        <f>見込み作成シート!B48</f>
        <v>寄付金</v>
      </c>
      <c r="C48" s="9">
        <v>1</v>
      </c>
      <c r="D48" s="9" t="s">
        <v>57</v>
      </c>
      <c r="E48" s="49">
        <f>見込み作成シート!E48*$C48</f>
        <v>0</v>
      </c>
      <c r="F48" s="11">
        <f>見込み作成シート!F48*$C48</f>
        <v>0</v>
      </c>
      <c r="G48" s="11">
        <f>見込み作成シート!G48*$C48</f>
        <v>0</v>
      </c>
      <c r="H48" s="11">
        <f>見込み作成シート!H48*$C48</f>
        <v>30000</v>
      </c>
      <c r="I48" s="11">
        <f>見込み作成シート!I48*$C48</f>
        <v>0</v>
      </c>
      <c r="J48" s="11">
        <f>見込み作成シート!J48*$C48</f>
        <v>0</v>
      </c>
      <c r="K48" s="11">
        <f>見込み作成シート!K48*$C48</f>
        <v>0</v>
      </c>
      <c r="L48" s="11">
        <f>見込み作成シート!L48*$C48</f>
        <v>0</v>
      </c>
      <c r="M48" s="11">
        <f>見込み作成シート!M48*$C48</f>
        <v>0</v>
      </c>
      <c r="N48" s="11">
        <f>見込み作成シート!N48*$C48</f>
        <v>30000</v>
      </c>
      <c r="O48" s="11">
        <f>見込み作成シート!O48*$C48</f>
        <v>0</v>
      </c>
      <c r="P48" s="11">
        <f>見込み作成シート!P48*$C48</f>
        <v>0</v>
      </c>
    </row>
    <row r="49" spans="1:16" x14ac:dyDescent="0.4">
      <c r="A49" s="7">
        <f>見込み作成シート!A49</f>
        <v>6233</v>
      </c>
      <c r="B49" s="7" t="str">
        <f>見込み作成シート!B49</f>
        <v>運送費</v>
      </c>
      <c r="C49" s="9">
        <v>1.08</v>
      </c>
      <c r="D49" s="9" t="s">
        <v>58</v>
      </c>
      <c r="E49" s="49">
        <f>見込み作成シート!E49*$C49</f>
        <v>16200.000000000002</v>
      </c>
      <c r="F49" s="11">
        <f>見込み作成シート!F49*$C49</f>
        <v>16200.000000000002</v>
      </c>
      <c r="G49" s="11">
        <f>見込み作成シート!G49*$C49</f>
        <v>16200.000000000002</v>
      </c>
      <c r="H49" s="11">
        <f>見込み作成シート!H49*$C49</f>
        <v>16200.000000000002</v>
      </c>
      <c r="I49" s="11">
        <f>見込み作成シート!I49*$C49</f>
        <v>16200.000000000002</v>
      </c>
      <c r="J49" s="11">
        <f>見込み作成シート!J49*$C49</f>
        <v>16200.000000000002</v>
      </c>
      <c r="K49" s="11">
        <f>見込み作成シート!K49*$C49</f>
        <v>16200.000000000002</v>
      </c>
      <c r="L49" s="11">
        <f>見込み作成シート!L49*$C49</f>
        <v>16200.000000000002</v>
      </c>
      <c r="M49" s="11">
        <f>見込み作成シート!M49*$C49</f>
        <v>16200.000000000002</v>
      </c>
      <c r="N49" s="11">
        <f>見込み作成シート!N49*$C49</f>
        <v>16200.000000000002</v>
      </c>
      <c r="O49" s="11">
        <f>見込み作成シート!O49*$C49</f>
        <v>16200.000000000002</v>
      </c>
      <c r="P49" s="11">
        <f>見込み作成シート!P49*$C49</f>
        <v>16200.000000000002</v>
      </c>
    </row>
    <row r="50" spans="1:16" x14ac:dyDescent="0.4">
      <c r="A50" s="7">
        <f>見込み作成シート!A50</f>
        <v>6234</v>
      </c>
      <c r="B50" s="7" t="str">
        <f>見込み作成シート!B50</f>
        <v xml:space="preserve">教育･トレーニング費 </v>
      </c>
      <c r="C50" s="9">
        <v>1.08</v>
      </c>
      <c r="D50" s="9" t="s">
        <v>58</v>
      </c>
      <c r="E50" s="49">
        <f>見込み作成シート!E50*$C50</f>
        <v>0</v>
      </c>
      <c r="F50" s="11">
        <f>見込み作成シート!F50*$C50</f>
        <v>0</v>
      </c>
      <c r="G50" s="11">
        <f>見込み作成シート!G50*$C50</f>
        <v>0</v>
      </c>
      <c r="H50" s="11">
        <f>見込み作成シート!H50*$C50</f>
        <v>0</v>
      </c>
      <c r="I50" s="11">
        <f>見込み作成シート!I50*$C50</f>
        <v>0</v>
      </c>
      <c r="J50" s="11">
        <f>見込み作成シート!J50*$C50</f>
        <v>0</v>
      </c>
      <c r="K50" s="11">
        <f>見込み作成シート!K50*$C50</f>
        <v>162000</v>
      </c>
      <c r="L50" s="11">
        <f>見込み作成シート!L50*$C50</f>
        <v>0</v>
      </c>
      <c r="M50" s="11">
        <f>見込み作成シート!M50*$C50</f>
        <v>0</v>
      </c>
      <c r="N50" s="11">
        <f>見込み作成シート!N50*$C50</f>
        <v>0</v>
      </c>
      <c r="O50" s="11">
        <f>見込み作成シート!O50*$C50</f>
        <v>0</v>
      </c>
      <c r="P50" s="11">
        <f>見込み作成シート!P50*$C50</f>
        <v>540000</v>
      </c>
    </row>
    <row r="51" spans="1:16" x14ac:dyDescent="0.4">
      <c r="A51" s="7">
        <f>見込み作成シート!A51</f>
        <v>6235</v>
      </c>
      <c r="B51" s="7" t="str">
        <f>見込み作成シート!B51</f>
        <v>紹介手数料</v>
      </c>
      <c r="C51" s="9">
        <v>1.08</v>
      </c>
      <c r="D51" s="9" t="s">
        <v>57</v>
      </c>
      <c r="E51" s="49">
        <f>見込み作成シート!E51*$C51</f>
        <v>0</v>
      </c>
      <c r="F51" s="11">
        <f>見込み作成シート!F51*$C51</f>
        <v>0</v>
      </c>
      <c r="G51" s="11">
        <f>見込み作成シート!G51*$C51</f>
        <v>0</v>
      </c>
      <c r="H51" s="11">
        <f>見込み作成シート!H51*$C51</f>
        <v>0</v>
      </c>
      <c r="I51" s="11">
        <f>見込み作成シート!I51*$C51</f>
        <v>0</v>
      </c>
      <c r="J51" s="11">
        <f>見込み作成シート!J51*$C51</f>
        <v>0</v>
      </c>
      <c r="K51" s="11">
        <f>見込み作成シート!K51*$C51</f>
        <v>680400</v>
      </c>
      <c r="L51" s="11">
        <f>見込み作成シート!L51*$C51</f>
        <v>0</v>
      </c>
      <c r="M51" s="11">
        <f>見込み作成シート!M51*$C51</f>
        <v>0</v>
      </c>
      <c r="N51" s="11">
        <f>見込み作成シート!N51*$C51</f>
        <v>0</v>
      </c>
      <c r="O51" s="11">
        <f>見込み作成シート!O51*$C51</f>
        <v>0</v>
      </c>
      <c r="P51" s="11">
        <f>見込み作成シート!P51*$C51</f>
        <v>680400</v>
      </c>
    </row>
    <row r="52" spans="1:16" x14ac:dyDescent="0.4">
      <c r="A52" s="7">
        <f>見込み作成シート!A52</f>
        <v>6236</v>
      </c>
      <c r="B52" s="7" t="str">
        <f>見込み作成シート!B52</f>
        <v>採用費</v>
      </c>
      <c r="C52" s="9">
        <v>1.08</v>
      </c>
      <c r="D52" s="9" t="s">
        <v>58</v>
      </c>
      <c r="E52" s="49">
        <f>見込み作成シート!E52*$C52</f>
        <v>0</v>
      </c>
      <c r="F52" s="11">
        <f>見込み作成シート!F52*$C52</f>
        <v>0</v>
      </c>
      <c r="G52" s="11">
        <f>見込み作成シート!G52*$C52</f>
        <v>0</v>
      </c>
      <c r="H52" s="11">
        <f>見込み作成シート!H52*$C52</f>
        <v>0</v>
      </c>
      <c r="I52" s="11">
        <f>見込み作成シート!I52*$C52</f>
        <v>0</v>
      </c>
      <c r="J52" s="11">
        <f>見込み作成シート!J52*$C52</f>
        <v>0</v>
      </c>
      <c r="K52" s="11">
        <f>見込み作成シート!K52*$C52</f>
        <v>0</v>
      </c>
      <c r="L52" s="11">
        <f>見込み作成シート!L52*$C52</f>
        <v>0</v>
      </c>
      <c r="M52" s="11">
        <f>見込み作成シート!M52*$C52</f>
        <v>0</v>
      </c>
      <c r="N52" s="11">
        <f>見込み作成シート!N52*$C52</f>
        <v>0</v>
      </c>
      <c r="O52" s="11">
        <f>見込み作成シート!O52*$C52</f>
        <v>0</v>
      </c>
      <c r="P52" s="11">
        <f>見込み作成シート!P52*$C52</f>
        <v>0</v>
      </c>
    </row>
    <row r="53" spans="1:16" x14ac:dyDescent="0.4">
      <c r="A53" s="7">
        <f>見込み作成シート!A53</f>
        <v>6249</v>
      </c>
      <c r="B53" s="7" t="str">
        <f>見込み作成シート!B53</f>
        <v>雑費</v>
      </c>
      <c r="C53" s="9">
        <v>1.08</v>
      </c>
      <c r="D53" s="9" t="s">
        <v>58</v>
      </c>
      <c r="E53" s="49">
        <f>見込み作成シート!E53*$C53</f>
        <v>0</v>
      </c>
      <c r="F53" s="11">
        <f>見込み作成シート!F53*$C53</f>
        <v>0</v>
      </c>
      <c r="G53" s="11">
        <f>見込み作成シート!G53*$C53</f>
        <v>0</v>
      </c>
      <c r="H53" s="11">
        <f>見込み作成シート!H53*$C53</f>
        <v>0</v>
      </c>
      <c r="I53" s="11">
        <f>見込み作成シート!I53*$C53</f>
        <v>0</v>
      </c>
      <c r="J53" s="11">
        <f>見込み作成シート!J53*$C53</f>
        <v>0</v>
      </c>
      <c r="K53" s="11">
        <f>見込み作成シート!K53*$C53</f>
        <v>0</v>
      </c>
      <c r="L53" s="11">
        <f>見込み作成シート!L53*$C53</f>
        <v>0</v>
      </c>
      <c r="M53" s="11">
        <f>見込み作成シート!M53*$C53</f>
        <v>0</v>
      </c>
      <c r="N53" s="11">
        <f>見込み作成シート!N53*$C53</f>
        <v>0</v>
      </c>
      <c r="O53" s="11">
        <f>見込み作成シート!O53*$C53</f>
        <v>0</v>
      </c>
      <c r="P53" s="11">
        <f>見込み作成シート!P53*$C53</f>
        <v>0</v>
      </c>
    </row>
    <row r="54" spans="1:16" x14ac:dyDescent="0.4">
      <c r="A54" s="7">
        <f>見込み作成シート!A54</f>
        <v>7000</v>
      </c>
      <c r="B54" s="7" t="str">
        <f>見込み作成シート!B54</f>
        <v>営業利益</v>
      </c>
      <c r="C54" s="9">
        <v>0</v>
      </c>
      <c r="D54" s="7"/>
      <c r="E54" s="49">
        <f>見込み作成シート!E54*$C54</f>
        <v>0</v>
      </c>
      <c r="F54" s="11">
        <f>見込み作成シート!F54*$C54</f>
        <v>0</v>
      </c>
      <c r="G54" s="11">
        <f>見込み作成シート!G54*$C54</f>
        <v>0</v>
      </c>
      <c r="H54" s="11">
        <f>見込み作成シート!H54*$C54</f>
        <v>0</v>
      </c>
      <c r="I54" s="11">
        <f>見込み作成シート!I54*$C54</f>
        <v>0</v>
      </c>
      <c r="J54" s="11">
        <f>見込み作成シート!J54*$C54</f>
        <v>0</v>
      </c>
      <c r="K54" s="11">
        <f>見込み作成シート!K54*$C54</f>
        <v>0</v>
      </c>
      <c r="L54" s="11">
        <f>見込み作成シート!L54*$C54</f>
        <v>0</v>
      </c>
      <c r="M54" s="11">
        <f>見込み作成シート!M54*$C54</f>
        <v>0</v>
      </c>
      <c r="N54" s="11">
        <f>見込み作成シート!N54*$C54</f>
        <v>0</v>
      </c>
      <c r="O54" s="11">
        <f>見込み作成シート!O54*$C54</f>
        <v>0</v>
      </c>
      <c r="P54" s="11">
        <f>見込み作成シート!P54*$C54</f>
        <v>0</v>
      </c>
    </row>
    <row r="55" spans="1:16" x14ac:dyDescent="0.4">
      <c r="A55" s="7">
        <f>見込み作成シート!A55</f>
        <v>7111</v>
      </c>
      <c r="B55" s="7" t="str">
        <f>見込み作成シート!B55</f>
        <v>受取利息</v>
      </c>
      <c r="C55" s="9">
        <v>1</v>
      </c>
      <c r="D55" s="7"/>
      <c r="E55" s="49">
        <f>見込み作成シート!E55*$C55</f>
        <v>0</v>
      </c>
      <c r="F55" s="11">
        <f>見込み作成シート!F55*$C55</f>
        <v>0</v>
      </c>
      <c r="G55" s="11">
        <f>見込み作成シート!G55*$C55</f>
        <v>0</v>
      </c>
      <c r="H55" s="11">
        <f>見込み作成シート!H55*$C55</f>
        <v>0</v>
      </c>
      <c r="I55" s="11">
        <f>見込み作成シート!I55*$C55</f>
        <v>0</v>
      </c>
      <c r="J55" s="11">
        <f>見込み作成シート!J55*$C55</f>
        <v>0</v>
      </c>
      <c r="K55" s="11">
        <f>見込み作成シート!K55*$C55</f>
        <v>0</v>
      </c>
      <c r="L55" s="11">
        <f>見込み作成シート!L55*$C55</f>
        <v>0</v>
      </c>
      <c r="M55" s="11">
        <f>見込み作成シート!M55*$C55</f>
        <v>0</v>
      </c>
      <c r="N55" s="11">
        <f>見込み作成シート!N55*$C55</f>
        <v>0</v>
      </c>
      <c r="O55" s="11">
        <f>見込み作成シート!O55*$C55</f>
        <v>0</v>
      </c>
      <c r="P55" s="11">
        <f>見込み作成シート!P55*$C55</f>
        <v>0</v>
      </c>
    </row>
    <row r="56" spans="1:16" x14ac:dyDescent="0.4">
      <c r="A56" s="7">
        <f>見込み作成シート!A56</f>
        <v>7119</v>
      </c>
      <c r="B56" s="7" t="str">
        <f>見込み作成シート!B56</f>
        <v>雑収入</v>
      </c>
      <c r="C56" s="9">
        <v>1.08</v>
      </c>
      <c r="D56" s="7" t="s">
        <v>189</v>
      </c>
      <c r="E56" s="49">
        <f>見込み作成シート!E56*$C56</f>
        <v>0</v>
      </c>
      <c r="F56" s="11">
        <f>見込み作成シート!F56*$C56</f>
        <v>0</v>
      </c>
      <c r="G56" s="11">
        <f>見込み作成シート!G56*$C56</f>
        <v>0</v>
      </c>
      <c r="H56" s="11">
        <f>見込み作成シート!H56*$C56</f>
        <v>0</v>
      </c>
      <c r="I56" s="11">
        <f>見込み作成シート!I56*$C56</f>
        <v>0</v>
      </c>
      <c r="J56" s="11">
        <f>見込み作成シート!J56*$C56</f>
        <v>0</v>
      </c>
      <c r="K56" s="11">
        <f>見込み作成シート!K56*$C56</f>
        <v>0</v>
      </c>
      <c r="L56" s="11">
        <f>見込み作成シート!L56*$C56</f>
        <v>0</v>
      </c>
      <c r="M56" s="11">
        <f>見込み作成シート!M56*$C56</f>
        <v>0</v>
      </c>
      <c r="N56" s="11">
        <f>見込み作成シート!N56*$C56</f>
        <v>0</v>
      </c>
      <c r="O56" s="11">
        <f>見込み作成シート!O56*$C56</f>
        <v>0</v>
      </c>
      <c r="P56" s="11">
        <f>見込み作成シート!P56*$C56</f>
        <v>0</v>
      </c>
    </row>
    <row r="57" spans="1:16" x14ac:dyDescent="0.4">
      <c r="A57" s="7">
        <f>見込み作成シート!A57</f>
        <v>7211</v>
      </c>
      <c r="B57" s="7" t="str">
        <f>見込み作成シート!B57</f>
        <v>支払利息割引料</v>
      </c>
      <c r="C57" s="9">
        <v>1</v>
      </c>
      <c r="D57" s="7"/>
      <c r="E57" s="49">
        <f>見込み作成シート!E57*$C57</f>
        <v>0</v>
      </c>
      <c r="F57" s="11">
        <f>見込み作成シート!F57*$C57</f>
        <v>0</v>
      </c>
      <c r="G57" s="11">
        <f>見込み作成シート!G57*$C57</f>
        <v>0</v>
      </c>
      <c r="H57" s="11">
        <f>見込み作成シート!H57*$C57</f>
        <v>0</v>
      </c>
      <c r="I57" s="11">
        <f>見込み作成シート!I57*$C57</f>
        <v>0</v>
      </c>
      <c r="J57" s="11">
        <f>見込み作成シート!J57*$C57</f>
        <v>0</v>
      </c>
      <c r="K57" s="11">
        <f>見込み作成シート!K57*$C57</f>
        <v>0</v>
      </c>
      <c r="L57" s="11">
        <f>見込み作成シート!L57*$C57</f>
        <v>0</v>
      </c>
      <c r="M57" s="11">
        <f>見込み作成シート!M57*$C57</f>
        <v>0</v>
      </c>
      <c r="N57" s="11">
        <f>見込み作成シート!N57*$C57</f>
        <v>0</v>
      </c>
      <c r="O57" s="11">
        <f>見込み作成シート!O57*$C57</f>
        <v>0</v>
      </c>
      <c r="P57" s="11">
        <f>見込み作成シート!P57*$C57</f>
        <v>0</v>
      </c>
    </row>
    <row r="58" spans="1:16" x14ac:dyDescent="0.4">
      <c r="A58" s="7">
        <f>見込み作成シート!A58</f>
        <v>7219</v>
      </c>
      <c r="B58" s="7" t="str">
        <f>見込み作成シート!B58</f>
        <v>雑損失</v>
      </c>
      <c r="C58" s="9">
        <v>1.08</v>
      </c>
      <c r="D58" s="7"/>
      <c r="E58" s="49">
        <f>見込み作成シート!E58*$C58</f>
        <v>0</v>
      </c>
      <c r="F58" s="11">
        <f>見込み作成シート!F58*$C58</f>
        <v>0</v>
      </c>
      <c r="G58" s="11">
        <f>見込み作成シート!G58*$C58</f>
        <v>0</v>
      </c>
      <c r="H58" s="11">
        <f>見込み作成シート!H58*$C58</f>
        <v>0</v>
      </c>
      <c r="I58" s="11">
        <f>見込み作成シート!I58*$C58</f>
        <v>0</v>
      </c>
      <c r="J58" s="11">
        <f>見込み作成シート!J58*$C58</f>
        <v>0</v>
      </c>
      <c r="K58" s="11">
        <f>見込み作成シート!K58*$C58</f>
        <v>0</v>
      </c>
      <c r="L58" s="11">
        <f>見込み作成シート!L58*$C58</f>
        <v>0</v>
      </c>
      <c r="M58" s="11">
        <f>見込み作成シート!M58*$C58</f>
        <v>0</v>
      </c>
      <c r="N58" s="11">
        <f>見込み作成シート!N58*$C58</f>
        <v>0</v>
      </c>
      <c r="O58" s="11">
        <f>見込み作成シート!O58*$C58</f>
        <v>0</v>
      </c>
      <c r="P58" s="11">
        <f>見込み作成シート!P58*$C58</f>
        <v>0</v>
      </c>
    </row>
    <row r="59" spans="1:16" x14ac:dyDescent="0.4">
      <c r="A59" s="7">
        <f>見込み作成シート!A59</f>
        <v>8000</v>
      </c>
      <c r="B59" s="7" t="str">
        <f>見込み作成シート!B59</f>
        <v>経常利益</v>
      </c>
      <c r="C59" s="9">
        <v>0</v>
      </c>
      <c r="D59" s="7"/>
      <c r="E59" s="49">
        <f>見込み作成シート!E59*$C59</f>
        <v>0</v>
      </c>
      <c r="F59" s="11">
        <f>見込み作成シート!F59*$C59</f>
        <v>0</v>
      </c>
      <c r="G59" s="11">
        <f>見込み作成シート!G59*$C59</f>
        <v>0</v>
      </c>
      <c r="H59" s="11">
        <f>見込み作成シート!H59*$C59</f>
        <v>0</v>
      </c>
      <c r="I59" s="11">
        <f>見込み作成シート!I59*$C59</f>
        <v>0</v>
      </c>
      <c r="J59" s="11">
        <f>見込み作成シート!J59*$C59</f>
        <v>0</v>
      </c>
      <c r="K59" s="11">
        <f>見込み作成シート!K59*$C59</f>
        <v>0</v>
      </c>
      <c r="L59" s="11">
        <f>見込み作成シート!L59*$C59</f>
        <v>0</v>
      </c>
      <c r="M59" s="11">
        <f>見込み作成シート!M59*$C59</f>
        <v>0</v>
      </c>
      <c r="N59" s="11">
        <f>見込み作成シート!N59*$C59</f>
        <v>0</v>
      </c>
      <c r="O59" s="11">
        <f>見込み作成シート!O59*$C59</f>
        <v>0</v>
      </c>
      <c r="P59" s="11">
        <f>見込み作成シート!P59*$C59</f>
        <v>0</v>
      </c>
    </row>
    <row r="60" spans="1:16" x14ac:dyDescent="0.4">
      <c r="C60" s="31"/>
      <c r="D60" s="31"/>
      <c r="E60" s="8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x14ac:dyDescent="0.4">
      <c r="C61" s="88"/>
      <c r="D61" s="96" t="s">
        <v>163</v>
      </c>
      <c r="E61" s="8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x14ac:dyDescent="0.4">
      <c r="C62" s="118" t="s">
        <v>164</v>
      </c>
      <c r="D62" s="119">
        <v>20000000</v>
      </c>
      <c r="E62" s="44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x14ac:dyDescent="0.4">
      <c r="C63" s="113" t="s">
        <v>165</v>
      </c>
      <c r="D63" s="115">
        <v>0</v>
      </c>
      <c r="E63" s="8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x14ac:dyDescent="0.4">
      <c r="C64" s="113" t="s">
        <v>166</v>
      </c>
      <c r="D64" s="115">
        <v>0</v>
      </c>
      <c r="E64" s="4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</row>
    <row r="65" spans="1:16" x14ac:dyDescent="0.4">
      <c r="C65" s="113" t="s">
        <v>167</v>
      </c>
      <c r="D65" s="115">
        <v>0</v>
      </c>
      <c r="E65" s="44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</row>
    <row r="66" spans="1:16" s="51" customFormat="1" x14ac:dyDescent="0.4">
      <c r="C66" s="114" t="s">
        <v>168</v>
      </c>
      <c r="D66" s="116">
        <v>3000000</v>
      </c>
      <c r="E66" s="44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</row>
    <row r="67" spans="1:16" x14ac:dyDescent="0.4">
      <c r="C67" s="114" t="s">
        <v>169</v>
      </c>
      <c r="D67" s="116">
        <v>203731655</v>
      </c>
      <c r="E67" s="84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</row>
    <row r="68" spans="1:16" x14ac:dyDescent="0.4">
      <c r="C68" s="31"/>
      <c r="D68" s="31"/>
      <c r="E68" s="8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ht="24" x14ac:dyDescent="0.4">
      <c r="A69" s="117" t="s">
        <v>173</v>
      </c>
      <c r="C69" s="31"/>
      <c r="D69" s="31"/>
      <c r="E69" s="8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x14ac:dyDescent="0.4">
      <c r="B70" s="1" t="s">
        <v>79</v>
      </c>
      <c r="C70" s="26">
        <v>0.08</v>
      </c>
      <c r="D70" s="1"/>
      <c r="E70" s="124" t="str">
        <f t="shared" ref="E70:P70" si="0">E1</f>
        <v>4月</v>
      </c>
      <c r="F70" s="125" t="str">
        <f t="shared" si="0"/>
        <v>5月</v>
      </c>
      <c r="G70" s="125" t="str">
        <f t="shared" si="0"/>
        <v>6月</v>
      </c>
      <c r="H70" s="125" t="str">
        <f t="shared" si="0"/>
        <v>7月</v>
      </c>
      <c r="I70" s="125" t="str">
        <f t="shared" si="0"/>
        <v>8月</v>
      </c>
      <c r="J70" s="125" t="str">
        <f t="shared" si="0"/>
        <v>9月</v>
      </c>
      <c r="K70" s="125" t="str">
        <f t="shared" si="0"/>
        <v>10月</v>
      </c>
      <c r="L70" s="125" t="str">
        <f t="shared" si="0"/>
        <v>11月</v>
      </c>
      <c r="M70" s="125" t="str">
        <f t="shared" si="0"/>
        <v>12月</v>
      </c>
      <c r="N70" s="125" t="str">
        <f t="shared" si="0"/>
        <v>1月</v>
      </c>
      <c r="O70" s="125" t="str">
        <f t="shared" si="0"/>
        <v>2月</v>
      </c>
      <c r="P70" s="125" t="str">
        <f t="shared" si="0"/>
        <v>3月</v>
      </c>
    </row>
    <row r="71" spans="1:16" x14ac:dyDescent="0.4">
      <c r="B71" s="3"/>
      <c r="C71" s="3"/>
      <c r="D71" s="3"/>
      <c r="E71" s="2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4">
      <c r="B72" t="s">
        <v>80</v>
      </c>
      <c r="C72" s="31" t="s">
        <v>48</v>
      </c>
      <c r="D72" s="112" t="s">
        <v>162</v>
      </c>
      <c r="E72" s="44">
        <f>D62*0.5+E6*0.5</f>
        <v>37000000</v>
      </c>
      <c r="F72" s="32">
        <f t="shared" ref="F72:P72" si="1">E6</f>
        <v>54000000</v>
      </c>
      <c r="G72" s="32">
        <f t="shared" si="1"/>
        <v>54000000</v>
      </c>
      <c r="H72" s="32">
        <f t="shared" si="1"/>
        <v>48600000</v>
      </c>
      <c r="I72" s="32">
        <f t="shared" si="1"/>
        <v>54000000</v>
      </c>
      <c r="J72" s="32">
        <f t="shared" si="1"/>
        <v>54000000</v>
      </c>
      <c r="K72" s="32">
        <f t="shared" si="1"/>
        <v>54000000</v>
      </c>
      <c r="L72" s="32">
        <f t="shared" si="1"/>
        <v>54000000</v>
      </c>
      <c r="M72" s="32">
        <f t="shared" si="1"/>
        <v>54000000</v>
      </c>
      <c r="N72" s="32">
        <f t="shared" si="1"/>
        <v>43200000</v>
      </c>
      <c r="O72" s="32">
        <f t="shared" si="1"/>
        <v>54000000</v>
      </c>
      <c r="P72" s="32">
        <f t="shared" si="1"/>
        <v>54000000</v>
      </c>
    </row>
    <row r="73" spans="1:16" x14ac:dyDescent="0.4">
      <c r="C73" s="31"/>
      <c r="D73" s="112" t="s">
        <v>161</v>
      </c>
      <c r="E73" s="44">
        <f>E56</f>
        <v>0</v>
      </c>
      <c r="F73" s="32">
        <f t="shared" ref="F73:P73" si="2">F56</f>
        <v>0</v>
      </c>
      <c r="G73" s="32">
        <f t="shared" si="2"/>
        <v>0</v>
      </c>
      <c r="H73" s="32">
        <f t="shared" si="2"/>
        <v>0</v>
      </c>
      <c r="I73" s="32">
        <f t="shared" si="2"/>
        <v>0</v>
      </c>
      <c r="J73" s="32">
        <f t="shared" si="2"/>
        <v>0</v>
      </c>
      <c r="K73" s="32">
        <f t="shared" si="2"/>
        <v>0</v>
      </c>
      <c r="L73" s="32">
        <f t="shared" si="2"/>
        <v>0</v>
      </c>
      <c r="M73" s="32">
        <f t="shared" si="2"/>
        <v>0</v>
      </c>
      <c r="N73" s="32">
        <f t="shared" si="2"/>
        <v>0</v>
      </c>
      <c r="O73" s="32">
        <f t="shared" si="2"/>
        <v>0</v>
      </c>
      <c r="P73" s="32">
        <f t="shared" si="2"/>
        <v>0</v>
      </c>
    </row>
    <row r="74" spans="1:16" x14ac:dyDescent="0.4">
      <c r="C74" s="31"/>
      <c r="D74" s="112"/>
      <c r="E74" s="44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s="29" customFormat="1" x14ac:dyDescent="0.4">
      <c r="B75" s="5"/>
      <c r="C75" s="5"/>
      <c r="D75" s="33"/>
      <c r="E75" s="42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1:16" x14ac:dyDescent="0.4">
      <c r="B76" s="35" t="s">
        <v>81</v>
      </c>
      <c r="C76" s="35" t="s">
        <v>51</v>
      </c>
      <c r="D76" s="36" t="s">
        <v>59</v>
      </c>
      <c r="E76" s="47">
        <f t="shared" ref="E76:P76" si="3">SUMIF($D$7:$D$53,"=原価労務費当月払",E$7:E$53)</f>
        <v>20520000</v>
      </c>
      <c r="F76" s="37">
        <f t="shared" si="3"/>
        <v>20520000</v>
      </c>
      <c r="G76" s="37">
        <f t="shared" si="3"/>
        <v>20520000</v>
      </c>
      <c r="H76" s="37">
        <f t="shared" si="3"/>
        <v>20520000</v>
      </c>
      <c r="I76" s="37">
        <f t="shared" si="3"/>
        <v>20520000</v>
      </c>
      <c r="J76" s="37">
        <f t="shared" si="3"/>
        <v>20520000</v>
      </c>
      <c r="K76" s="37">
        <f t="shared" si="3"/>
        <v>20520000</v>
      </c>
      <c r="L76" s="37">
        <f t="shared" si="3"/>
        <v>20520000</v>
      </c>
      <c r="M76" s="37">
        <f t="shared" si="3"/>
        <v>20520000</v>
      </c>
      <c r="N76" s="37">
        <f t="shared" si="3"/>
        <v>20520000</v>
      </c>
      <c r="O76" s="37">
        <f t="shared" si="3"/>
        <v>20520000</v>
      </c>
      <c r="P76" s="37">
        <f t="shared" si="3"/>
        <v>26220000</v>
      </c>
    </row>
    <row r="77" spans="1:16" x14ac:dyDescent="0.4">
      <c r="D77" s="12" t="s">
        <v>60</v>
      </c>
      <c r="E77" s="41">
        <f>D63</f>
        <v>0</v>
      </c>
      <c r="F77" s="30">
        <f t="shared" ref="F77:P77" si="4">SUMIF($D$7:$D$53,"=原価労務費翌月払",E$7:E$53)</f>
        <v>1620000</v>
      </c>
      <c r="G77" s="30">
        <f t="shared" si="4"/>
        <v>1620000</v>
      </c>
      <c r="H77" s="30">
        <f t="shared" si="4"/>
        <v>1620000</v>
      </c>
      <c r="I77" s="30">
        <f t="shared" si="4"/>
        <v>1620000</v>
      </c>
      <c r="J77" s="30">
        <f t="shared" si="4"/>
        <v>1620000</v>
      </c>
      <c r="K77" s="30">
        <f t="shared" si="4"/>
        <v>1620000</v>
      </c>
      <c r="L77" s="30">
        <f t="shared" si="4"/>
        <v>1620000</v>
      </c>
      <c r="M77" s="30">
        <f t="shared" si="4"/>
        <v>1620000</v>
      </c>
      <c r="N77" s="30">
        <f t="shared" si="4"/>
        <v>0</v>
      </c>
      <c r="O77" s="30">
        <f t="shared" si="4"/>
        <v>0</v>
      </c>
      <c r="P77" s="30">
        <f t="shared" si="4"/>
        <v>0</v>
      </c>
    </row>
    <row r="78" spans="1:16" x14ac:dyDescent="0.4">
      <c r="C78" t="s">
        <v>52</v>
      </c>
      <c r="D78" s="12" t="s">
        <v>59</v>
      </c>
      <c r="E78" s="41">
        <f t="shared" ref="E78:P78" si="5">SUMIF($D$7:$D$53,"=販管労務費当月払",E$7:E$53)</f>
        <v>11470000</v>
      </c>
      <c r="F78" s="30">
        <f t="shared" si="5"/>
        <v>11470000</v>
      </c>
      <c r="G78" s="30">
        <f t="shared" si="5"/>
        <v>11470000</v>
      </c>
      <c r="H78" s="30">
        <f t="shared" si="5"/>
        <v>11470000</v>
      </c>
      <c r="I78" s="30">
        <f t="shared" si="5"/>
        <v>11470000</v>
      </c>
      <c r="J78" s="30">
        <f t="shared" si="5"/>
        <v>11470000</v>
      </c>
      <c r="K78" s="30">
        <f t="shared" si="5"/>
        <v>11470000</v>
      </c>
      <c r="L78" s="30">
        <f t="shared" si="5"/>
        <v>11470000</v>
      </c>
      <c r="M78" s="30">
        <f t="shared" si="5"/>
        <v>11470000</v>
      </c>
      <c r="N78" s="30">
        <f t="shared" si="5"/>
        <v>11470000</v>
      </c>
      <c r="O78" s="30">
        <f t="shared" si="5"/>
        <v>11470000</v>
      </c>
      <c r="P78" s="30">
        <f t="shared" si="5"/>
        <v>11470000</v>
      </c>
    </row>
    <row r="79" spans="1:16" x14ac:dyDescent="0.4">
      <c r="D79" s="12" t="s">
        <v>60</v>
      </c>
      <c r="E79" s="41">
        <f>D64</f>
        <v>0</v>
      </c>
      <c r="F79" s="30">
        <f t="shared" ref="F79:P79" si="6">SUMIF($D$7:$D$53,"=販管労務費翌月払",E$7:E$53)</f>
        <v>0</v>
      </c>
      <c r="G79" s="30">
        <f t="shared" si="6"/>
        <v>0</v>
      </c>
      <c r="H79" s="30">
        <f t="shared" si="6"/>
        <v>0</v>
      </c>
      <c r="I79" s="30">
        <f t="shared" si="6"/>
        <v>0</v>
      </c>
      <c r="J79" s="30">
        <f t="shared" si="6"/>
        <v>0</v>
      </c>
      <c r="K79" s="30">
        <f t="shared" si="6"/>
        <v>0</v>
      </c>
      <c r="L79" s="30">
        <f t="shared" si="6"/>
        <v>0</v>
      </c>
      <c r="M79" s="30">
        <f t="shared" si="6"/>
        <v>0</v>
      </c>
      <c r="N79" s="30">
        <f t="shared" si="6"/>
        <v>0</v>
      </c>
      <c r="O79" s="30">
        <f t="shared" si="6"/>
        <v>0</v>
      </c>
      <c r="P79" s="30">
        <f t="shared" si="6"/>
        <v>0</v>
      </c>
    </row>
    <row r="80" spans="1:16" x14ac:dyDescent="0.4">
      <c r="C80" t="s">
        <v>50</v>
      </c>
      <c r="D80" s="12" t="s">
        <v>59</v>
      </c>
      <c r="E80" s="41">
        <f t="shared" ref="E80:P80" si="7">SUMIF($D$7:$D$53,"=原価経費当月払",E$7:E$53)</f>
        <v>7306200</v>
      </c>
      <c r="F80" s="30">
        <f t="shared" si="7"/>
        <v>7522200</v>
      </c>
      <c r="G80" s="30">
        <f t="shared" si="7"/>
        <v>12922200</v>
      </c>
      <c r="H80" s="30">
        <f t="shared" si="7"/>
        <v>8418600</v>
      </c>
      <c r="I80" s="30">
        <f t="shared" si="7"/>
        <v>7986600.0000000009</v>
      </c>
      <c r="J80" s="30">
        <f t="shared" si="7"/>
        <v>7986600.0000000009</v>
      </c>
      <c r="K80" s="30">
        <f t="shared" si="7"/>
        <v>8904600</v>
      </c>
      <c r="L80" s="30">
        <f t="shared" si="7"/>
        <v>8310600.0000000009</v>
      </c>
      <c r="M80" s="30">
        <f t="shared" si="7"/>
        <v>7662600</v>
      </c>
      <c r="N80" s="30">
        <f t="shared" si="7"/>
        <v>8278200.0000000009</v>
      </c>
      <c r="O80" s="30">
        <f t="shared" si="7"/>
        <v>7630200</v>
      </c>
      <c r="P80" s="30">
        <f t="shared" si="7"/>
        <v>8386200.0000000009</v>
      </c>
    </row>
    <row r="81" spans="1:16" x14ac:dyDescent="0.4">
      <c r="D81" s="12" t="s">
        <v>60</v>
      </c>
      <c r="E81" s="41">
        <f>D65</f>
        <v>0</v>
      </c>
      <c r="F81" s="30">
        <f t="shared" ref="F81:P81" si="8">SUMIF($D$7:$D$53,"=原価経費翌月払",E$7:E$53)</f>
        <v>0</v>
      </c>
      <c r="G81" s="30">
        <f t="shared" si="8"/>
        <v>0</v>
      </c>
      <c r="H81" s="30">
        <f t="shared" si="8"/>
        <v>0</v>
      </c>
      <c r="I81" s="30">
        <f t="shared" si="8"/>
        <v>0</v>
      </c>
      <c r="J81" s="30">
        <f t="shared" si="8"/>
        <v>0</v>
      </c>
      <c r="K81" s="30">
        <f t="shared" si="8"/>
        <v>0</v>
      </c>
      <c r="L81" s="30">
        <f t="shared" si="8"/>
        <v>0</v>
      </c>
      <c r="M81" s="30">
        <f t="shared" si="8"/>
        <v>0</v>
      </c>
      <c r="N81" s="30">
        <f t="shared" si="8"/>
        <v>0</v>
      </c>
      <c r="O81" s="30">
        <f t="shared" si="8"/>
        <v>0</v>
      </c>
      <c r="P81" s="30">
        <f t="shared" si="8"/>
        <v>0</v>
      </c>
    </row>
    <row r="82" spans="1:16" x14ac:dyDescent="0.4">
      <c r="C82" t="s">
        <v>61</v>
      </c>
      <c r="D82" s="12" t="s">
        <v>59</v>
      </c>
      <c r="E82" s="41">
        <f t="shared" ref="E82:P82" si="9">SUMIF($D$7:$D$53,"=販管経費当月払",E$7:E$53)</f>
        <v>2724408</v>
      </c>
      <c r="F82" s="30">
        <f t="shared" si="9"/>
        <v>2778408</v>
      </c>
      <c r="G82" s="30">
        <f t="shared" si="9"/>
        <v>3421608</v>
      </c>
      <c r="H82" s="30">
        <f t="shared" si="9"/>
        <v>2477808</v>
      </c>
      <c r="I82" s="30">
        <f t="shared" si="9"/>
        <v>2497608</v>
      </c>
      <c r="J82" s="30">
        <f t="shared" si="9"/>
        <v>2981768</v>
      </c>
      <c r="K82" s="30">
        <f t="shared" si="9"/>
        <v>3161808</v>
      </c>
      <c r="L82" s="30">
        <f t="shared" si="9"/>
        <v>2416608</v>
      </c>
      <c r="M82" s="30">
        <f t="shared" si="9"/>
        <v>2956608</v>
      </c>
      <c r="N82" s="30">
        <f t="shared" si="9"/>
        <v>2491968</v>
      </c>
      <c r="O82" s="30">
        <f t="shared" si="9"/>
        <v>2416608</v>
      </c>
      <c r="P82" s="30">
        <f t="shared" si="9"/>
        <v>3751808</v>
      </c>
    </row>
    <row r="83" spans="1:16" x14ac:dyDescent="0.4">
      <c r="D83" s="12" t="s">
        <v>60</v>
      </c>
      <c r="E83" s="41">
        <f>D66</f>
        <v>3000000</v>
      </c>
      <c r="F83" s="30">
        <f t="shared" ref="F83:P83" si="10">SUMIF($D$7:$D$53,"=販管経費翌月払",E$7:E$53)</f>
        <v>988308</v>
      </c>
      <c r="G83" s="30">
        <f t="shared" si="10"/>
        <v>977508</v>
      </c>
      <c r="H83" s="30">
        <f t="shared" si="10"/>
        <v>718308</v>
      </c>
      <c r="I83" s="30">
        <f t="shared" si="10"/>
        <v>2647508</v>
      </c>
      <c r="J83" s="30">
        <f t="shared" si="10"/>
        <v>653508</v>
      </c>
      <c r="K83" s="30">
        <f t="shared" si="10"/>
        <v>766908</v>
      </c>
      <c r="L83" s="30">
        <f t="shared" si="10"/>
        <v>1096308</v>
      </c>
      <c r="M83" s="30">
        <f t="shared" si="10"/>
        <v>653508</v>
      </c>
      <c r="N83" s="30">
        <f t="shared" si="10"/>
        <v>761508</v>
      </c>
      <c r="O83" s="30">
        <f t="shared" si="10"/>
        <v>1287508</v>
      </c>
      <c r="P83" s="30">
        <f t="shared" si="10"/>
        <v>653508</v>
      </c>
    </row>
    <row r="84" spans="1:16" x14ac:dyDescent="0.4">
      <c r="C84" t="s">
        <v>62</v>
      </c>
      <c r="E84" s="42">
        <f t="shared" ref="E84:P84" si="11">E57+E58</f>
        <v>0</v>
      </c>
      <c r="F84" s="4">
        <f t="shared" si="11"/>
        <v>0</v>
      </c>
      <c r="G84" s="4">
        <f t="shared" si="11"/>
        <v>0</v>
      </c>
      <c r="H84" s="4">
        <f t="shared" si="11"/>
        <v>0</v>
      </c>
      <c r="I84" s="4">
        <f t="shared" si="11"/>
        <v>0</v>
      </c>
      <c r="J84" s="4">
        <f t="shared" si="11"/>
        <v>0</v>
      </c>
      <c r="K84" s="4">
        <f t="shared" si="11"/>
        <v>0</v>
      </c>
      <c r="L84" s="4">
        <f t="shared" si="11"/>
        <v>0</v>
      </c>
      <c r="M84" s="4">
        <f t="shared" si="11"/>
        <v>0</v>
      </c>
      <c r="N84" s="4">
        <f t="shared" si="11"/>
        <v>0</v>
      </c>
      <c r="O84" s="4">
        <f t="shared" si="11"/>
        <v>0</v>
      </c>
      <c r="P84" s="4">
        <f t="shared" si="11"/>
        <v>0</v>
      </c>
    </row>
    <row r="85" spans="1:16" x14ac:dyDescent="0.4"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</row>
    <row r="86" spans="1:16" s="51" customFormat="1" x14ac:dyDescent="0.4">
      <c r="B86" s="5"/>
      <c r="C86" s="5"/>
      <c r="D86" s="5"/>
      <c r="E86" s="1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s="51" customFormat="1" x14ac:dyDescent="0.4">
      <c r="B87" s="5"/>
      <c r="C87" s="5"/>
      <c r="D87" s="5"/>
      <c r="E87" s="1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24" x14ac:dyDescent="0.4">
      <c r="A88" s="117" t="s">
        <v>174</v>
      </c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</row>
    <row r="89" spans="1:16" x14ac:dyDescent="0.4">
      <c r="E89" s="99" t="str">
        <f t="shared" ref="E89:P89" si="12">E70</f>
        <v>4月</v>
      </c>
      <c r="F89" s="99" t="str">
        <f t="shared" si="12"/>
        <v>5月</v>
      </c>
      <c r="G89" s="99" t="str">
        <f t="shared" si="12"/>
        <v>6月</v>
      </c>
      <c r="H89" s="99" t="str">
        <f t="shared" si="12"/>
        <v>7月</v>
      </c>
      <c r="I89" s="99" t="str">
        <f t="shared" si="12"/>
        <v>8月</v>
      </c>
      <c r="J89" s="99" t="str">
        <f t="shared" si="12"/>
        <v>9月</v>
      </c>
      <c r="K89" s="99" t="str">
        <f t="shared" si="12"/>
        <v>10月</v>
      </c>
      <c r="L89" s="99" t="str">
        <f t="shared" si="12"/>
        <v>11月</v>
      </c>
      <c r="M89" s="99" t="str">
        <f t="shared" si="12"/>
        <v>12月</v>
      </c>
      <c r="N89" s="99" t="str">
        <f t="shared" si="12"/>
        <v>1月</v>
      </c>
      <c r="O89" s="99" t="str">
        <f t="shared" si="12"/>
        <v>2月</v>
      </c>
      <c r="P89" s="99" t="str">
        <f t="shared" si="12"/>
        <v>3月</v>
      </c>
    </row>
    <row r="90" spans="1:16" x14ac:dyDescent="0.4">
      <c r="C90" s="13" t="s">
        <v>67</v>
      </c>
      <c r="D90" s="17"/>
      <c r="E90" s="120">
        <f>D67</f>
        <v>203731655</v>
      </c>
      <c r="F90" s="18">
        <f t="shared" ref="F90:P90" si="13">E116</f>
        <v>195711047</v>
      </c>
      <c r="G90" s="18">
        <f t="shared" si="13"/>
        <v>196812131</v>
      </c>
      <c r="H90" s="18">
        <f t="shared" si="13"/>
        <v>194880815</v>
      </c>
      <c r="I90" s="18">
        <f t="shared" si="13"/>
        <v>171456099</v>
      </c>
      <c r="J90" s="18">
        <f t="shared" si="13"/>
        <v>170714383</v>
      </c>
      <c r="K90" s="18">
        <f t="shared" si="13"/>
        <v>179482507</v>
      </c>
      <c r="L90" s="18">
        <f t="shared" si="13"/>
        <v>185539191</v>
      </c>
      <c r="M90" s="18">
        <f t="shared" si="13"/>
        <v>186105675</v>
      </c>
      <c r="N90" s="18">
        <f t="shared" si="13"/>
        <v>195222959</v>
      </c>
      <c r="O90" s="18">
        <f t="shared" si="13"/>
        <v>193401283</v>
      </c>
      <c r="P90" s="18">
        <f t="shared" si="13"/>
        <v>196076967</v>
      </c>
    </row>
    <row r="91" spans="1:16" x14ac:dyDescent="0.4">
      <c r="C91" s="13" t="s">
        <v>47</v>
      </c>
      <c r="D91" s="17" t="s">
        <v>162</v>
      </c>
      <c r="E91" s="18">
        <f t="shared" ref="E91:P91" si="14">E72</f>
        <v>37000000</v>
      </c>
      <c r="F91" s="18">
        <f t="shared" si="14"/>
        <v>54000000</v>
      </c>
      <c r="G91" s="18">
        <f t="shared" si="14"/>
        <v>54000000</v>
      </c>
      <c r="H91" s="18">
        <f t="shared" si="14"/>
        <v>48600000</v>
      </c>
      <c r="I91" s="18">
        <f t="shared" si="14"/>
        <v>54000000</v>
      </c>
      <c r="J91" s="18">
        <f t="shared" si="14"/>
        <v>54000000</v>
      </c>
      <c r="K91" s="18">
        <f t="shared" si="14"/>
        <v>54000000</v>
      </c>
      <c r="L91" s="18">
        <f t="shared" si="14"/>
        <v>54000000</v>
      </c>
      <c r="M91" s="18">
        <f t="shared" si="14"/>
        <v>54000000</v>
      </c>
      <c r="N91" s="18">
        <f t="shared" si="14"/>
        <v>43200000</v>
      </c>
      <c r="O91" s="18">
        <f t="shared" si="14"/>
        <v>54000000</v>
      </c>
      <c r="P91" s="18">
        <f t="shared" si="14"/>
        <v>54000000</v>
      </c>
    </row>
    <row r="92" spans="1:16" x14ac:dyDescent="0.4">
      <c r="C92" s="14"/>
      <c r="D92" s="21" t="s">
        <v>70</v>
      </c>
      <c r="E92" s="19">
        <f t="shared" ref="E92:P92" si="15">E73</f>
        <v>0</v>
      </c>
      <c r="F92" s="19">
        <f t="shared" si="15"/>
        <v>0</v>
      </c>
      <c r="G92" s="19">
        <f t="shared" si="15"/>
        <v>0</v>
      </c>
      <c r="H92" s="19">
        <f t="shared" si="15"/>
        <v>0</v>
      </c>
      <c r="I92" s="19">
        <f t="shared" si="15"/>
        <v>0</v>
      </c>
      <c r="J92" s="19">
        <f t="shared" si="15"/>
        <v>0</v>
      </c>
      <c r="K92" s="19">
        <f t="shared" si="15"/>
        <v>0</v>
      </c>
      <c r="L92" s="19">
        <f t="shared" si="15"/>
        <v>0</v>
      </c>
      <c r="M92" s="19">
        <f t="shared" si="15"/>
        <v>0</v>
      </c>
      <c r="N92" s="19">
        <f t="shared" si="15"/>
        <v>0</v>
      </c>
      <c r="O92" s="19">
        <f t="shared" si="15"/>
        <v>0</v>
      </c>
      <c r="P92" s="19">
        <f t="shared" si="15"/>
        <v>0</v>
      </c>
    </row>
    <row r="93" spans="1:16" x14ac:dyDescent="0.4">
      <c r="C93" s="21"/>
      <c r="D93" s="21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1:16" x14ac:dyDescent="0.4">
      <c r="C94" s="21"/>
      <c r="D94" s="22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s="29" customFormat="1" x14ac:dyDescent="0.4">
      <c r="C95" s="39" t="s">
        <v>170</v>
      </c>
      <c r="D95" s="23"/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</row>
    <row r="96" spans="1:16" s="29" customFormat="1" x14ac:dyDescent="0.4">
      <c r="C96" s="14"/>
      <c r="D96" s="21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3:16" x14ac:dyDescent="0.4">
      <c r="C97" s="13" t="s">
        <v>49</v>
      </c>
      <c r="D97" s="17" t="s">
        <v>51</v>
      </c>
      <c r="E97" s="18">
        <f t="shared" ref="E97:P97" si="16">E76+E77</f>
        <v>20520000</v>
      </c>
      <c r="F97" s="18">
        <f t="shared" si="16"/>
        <v>22140000</v>
      </c>
      <c r="G97" s="18">
        <f t="shared" si="16"/>
        <v>22140000</v>
      </c>
      <c r="H97" s="18">
        <f t="shared" si="16"/>
        <v>22140000</v>
      </c>
      <c r="I97" s="18">
        <f t="shared" si="16"/>
        <v>22140000</v>
      </c>
      <c r="J97" s="18">
        <f t="shared" si="16"/>
        <v>22140000</v>
      </c>
      <c r="K97" s="18">
        <f t="shared" si="16"/>
        <v>22140000</v>
      </c>
      <c r="L97" s="18">
        <f t="shared" si="16"/>
        <v>22140000</v>
      </c>
      <c r="M97" s="18">
        <f t="shared" si="16"/>
        <v>22140000</v>
      </c>
      <c r="N97" s="18">
        <f t="shared" si="16"/>
        <v>20520000</v>
      </c>
      <c r="O97" s="18">
        <f t="shared" si="16"/>
        <v>20520000</v>
      </c>
      <c r="P97" s="18">
        <f t="shared" si="16"/>
        <v>26220000</v>
      </c>
    </row>
    <row r="98" spans="3:16" x14ac:dyDescent="0.4">
      <c r="C98" s="14"/>
      <c r="D98" s="21" t="s">
        <v>52</v>
      </c>
      <c r="E98" s="19">
        <f t="shared" ref="E98:P98" si="17">E78+E79</f>
        <v>11470000</v>
      </c>
      <c r="F98" s="19">
        <f t="shared" si="17"/>
        <v>11470000</v>
      </c>
      <c r="G98" s="19">
        <f t="shared" si="17"/>
        <v>11470000</v>
      </c>
      <c r="H98" s="19">
        <f t="shared" si="17"/>
        <v>11470000</v>
      </c>
      <c r="I98" s="19">
        <f t="shared" si="17"/>
        <v>11470000</v>
      </c>
      <c r="J98" s="19">
        <f t="shared" si="17"/>
        <v>11470000</v>
      </c>
      <c r="K98" s="19">
        <f t="shared" si="17"/>
        <v>11470000</v>
      </c>
      <c r="L98" s="19">
        <f t="shared" si="17"/>
        <v>11470000</v>
      </c>
      <c r="M98" s="19">
        <f t="shared" si="17"/>
        <v>11470000</v>
      </c>
      <c r="N98" s="19">
        <f t="shared" si="17"/>
        <v>11470000</v>
      </c>
      <c r="O98" s="19">
        <f t="shared" si="17"/>
        <v>11470000</v>
      </c>
      <c r="P98" s="19">
        <f t="shared" si="17"/>
        <v>11470000</v>
      </c>
    </row>
    <row r="99" spans="3:16" x14ac:dyDescent="0.4">
      <c r="C99" s="14"/>
      <c r="D99" s="21" t="s">
        <v>50</v>
      </c>
      <c r="E99" s="19">
        <f t="shared" ref="E99:P99" si="18">E80+E81</f>
        <v>7306200</v>
      </c>
      <c r="F99" s="19">
        <f t="shared" si="18"/>
        <v>7522200</v>
      </c>
      <c r="G99" s="19">
        <f t="shared" si="18"/>
        <v>12922200</v>
      </c>
      <c r="H99" s="19">
        <f t="shared" si="18"/>
        <v>8418600</v>
      </c>
      <c r="I99" s="19">
        <f t="shared" si="18"/>
        <v>7986600.0000000009</v>
      </c>
      <c r="J99" s="19">
        <f t="shared" si="18"/>
        <v>7986600.0000000009</v>
      </c>
      <c r="K99" s="19">
        <f t="shared" si="18"/>
        <v>8904600</v>
      </c>
      <c r="L99" s="19">
        <f t="shared" si="18"/>
        <v>8310600.0000000009</v>
      </c>
      <c r="M99" s="19">
        <f t="shared" si="18"/>
        <v>7662600</v>
      </c>
      <c r="N99" s="19">
        <f t="shared" si="18"/>
        <v>8278200.0000000009</v>
      </c>
      <c r="O99" s="19">
        <f t="shared" si="18"/>
        <v>7630200</v>
      </c>
      <c r="P99" s="19">
        <f t="shared" si="18"/>
        <v>8386200.0000000009</v>
      </c>
    </row>
    <row r="100" spans="3:16" x14ac:dyDescent="0.4">
      <c r="C100" s="14"/>
      <c r="D100" s="21" t="s">
        <v>61</v>
      </c>
      <c r="E100" s="19">
        <f t="shared" ref="E100:P100" si="19">E82+E83</f>
        <v>5724408</v>
      </c>
      <c r="F100" s="19">
        <f t="shared" si="19"/>
        <v>3766716</v>
      </c>
      <c r="G100" s="19">
        <f t="shared" si="19"/>
        <v>4399116</v>
      </c>
      <c r="H100" s="19">
        <f t="shared" si="19"/>
        <v>3196116</v>
      </c>
      <c r="I100" s="19">
        <f t="shared" si="19"/>
        <v>5145116</v>
      </c>
      <c r="J100" s="19">
        <f t="shared" si="19"/>
        <v>3635276</v>
      </c>
      <c r="K100" s="19">
        <f t="shared" si="19"/>
        <v>3928716</v>
      </c>
      <c r="L100" s="19">
        <f t="shared" si="19"/>
        <v>3512916</v>
      </c>
      <c r="M100" s="19">
        <f t="shared" si="19"/>
        <v>3610116</v>
      </c>
      <c r="N100" s="19">
        <f t="shared" si="19"/>
        <v>3253476</v>
      </c>
      <c r="O100" s="19">
        <f t="shared" si="19"/>
        <v>3704116</v>
      </c>
      <c r="P100" s="19">
        <f t="shared" si="19"/>
        <v>4405316</v>
      </c>
    </row>
    <row r="101" spans="3:16" x14ac:dyDescent="0.4">
      <c r="C101" s="14"/>
      <c r="D101" s="21" t="s">
        <v>66</v>
      </c>
      <c r="E101" s="19">
        <f t="shared" ref="E101:P101" si="20">E84</f>
        <v>0</v>
      </c>
      <c r="F101" s="19">
        <f t="shared" si="20"/>
        <v>0</v>
      </c>
      <c r="G101" s="19">
        <f t="shared" si="20"/>
        <v>0</v>
      </c>
      <c r="H101" s="19">
        <f t="shared" si="20"/>
        <v>0</v>
      </c>
      <c r="I101" s="19">
        <f t="shared" si="20"/>
        <v>0</v>
      </c>
      <c r="J101" s="19">
        <f t="shared" si="20"/>
        <v>0</v>
      </c>
      <c r="K101" s="19">
        <f t="shared" si="20"/>
        <v>0</v>
      </c>
      <c r="L101" s="19">
        <f t="shared" si="20"/>
        <v>0</v>
      </c>
      <c r="M101" s="19">
        <f t="shared" si="20"/>
        <v>0</v>
      </c>
      <c r="N101" s="19">
        <f t="shared" si="20"/>
        <v>0</v>
      </c>
      <c r="O101" s="19">
        <f t="shared" si="20"/>
        <v>0</v>
      </c>
      <c r="P101" s="19">
        <f t="shared" si="20"/>
        <v>0</v>
      </c>
    </row>
    <row r="102" spans="3:16" x14ac:dyDescent="0.4">
      <c r="C102" s="24" t="s">
        <v>75</v>
      </c>
      <c r="D102" s="21" t="s">
        <v>171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3:16" x14ac:dyDescent="0.4">
      <c r="C103" s="14"/>
      <c r="D103" s="21" t="s">
        <v>172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3:16" x14ac:dyDescent="0.4">
      <c r="C104" s="14"/>
      <c r="D104" s="21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3:16" x14ac:dyDescent="0.4">
      <c r="C105" s="14"/>
      <c r="D105" s="21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3:16" x14ac:dyDescent="0.4">
      <c r="C106" s="24" t="s">
        <v>76</v>
      </c>
      <c r="D106" s="21" t="s">
        <v>63</v>
      </c>
      <c r="E106" s="50">
        <v>0</v>
      </c>
      <c r="F106" s="50">
        <v>0</v>
      </c>
      <c r="G106" s="50">
        <v>5000000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</row>
    <row r="107" spans="3:16" x14ac:dyDescent="0.4">
      <c r="C107" s="14"/>
      <c r="D107" s="21" t="s">
        <v>64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</row>
    <row r="108" spans="3:16" x14ac:dyDescent="0.4">
      <c r="C108" s="14"/>
      <c r="D108" s="21" t="s">
        <v>82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spans="3:16" x14ac:dyDescent="0.4">
      <c r="C109" s="14"/>
      <c r="D109" s="21" t="s">
        <v>65</v>
      </c>
      <c r="E109" s="50">
        <v>0</v>
      </c>
      <c r="F109" s="50">
        <v>0</v>
      </c>
      <c r="G109" s="50">
        <v>0</v>
      </c>
      <c r="H109" s="50">
        <v>1800000</v>
      </c>
      <c r="I109" s="50">
        <v>0</v>
      </c>
      <c r="J109" s="50">
        <v>0</v>
      </c>
      <c r="K109" s="50">
        <v>1500000</v>
      </c>
      <c r="L109" s="50">
        <v>0</v>
      </c>
      <c r="M109" s="50">
        <v>0</v>
      </c>
      <c r="N109" s="50">
        <v>1500000</v>
      </c>
      <c r="O109" s="50">
        <v>0</v>
      </c>
      <c r="P109" s="50">
        <v>0</v>
      </c>
    </row>
    <row r="110" spans="3:16" x14ac:dyDescent="0.4">
      <c r="C110" s="14"/>
      <c r="D110" s="21" t="s">
        <v>91</v>
      </c>
      <c r="E110" s="50">
        <v>0</v>
      </c>
      <c r="F110" s="50">
        <v>8000000</v>
      </c>
      <c r="G110" s="50">
        <v>0</v>
      </c>
      <c r="H110" s="50">
        <v>0</v>
      </c>
      <c r="I110" s="50">
        <v>8000000</v>
      </c>
      <c r="J110" s="50">
        <v>0</v>
      </c>
      <c r="K110" s="50">
        <v>0</v>
      </c>
      <c r="L110" s="50">
        <v>8000000</v>
      </c>
      <c r="M110" s="50">
        <v>0</v>
      </c>
      <c r="N110" s="50">
        <v>0</v>
      </c>
      <c r="O110" s="50">
        <v>8000000</v>
      </c>
      <c r="P110" s="50">
        <v>0</v>
      </c>
    </row>
    <row r="111" spans="3:16" s="29" customFormat="1" x14ac:dyDescent="0.4">
      <c r="C111" s="14"/>
      <c r="D111" s="21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3:16" x14ac:dyDescent="0.4">
      <c r="C112" s="39" t="s">
        <v>86</v>
      </c>
      <c r="D112" s="21"/>
      <c r="E112" s="50">
        <v>0</v>
      </c>
      <c r="F112" s="50">
        <v>0</v>
      </c>
      <c r="G112" s="50">
        <v>0</v>
      </c>
      <c r="H112" s="50">
        <v>25000000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</row>
    <row r="113" spans="1:16" x14ac:dyDescent="0.4">
      <c r="C113" s="14"/>
      <c r="D113" s="22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1:16" x14ac:dyDescent="0.4">
      <c r="C114" s="14"/>
      <c r="D114" s="23" t="s">
        <v>74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1:16" x14ac:dyDescent="0.4">
      <c r="C115" s="15"/>
      <c r="D115" s="16" t="s">
        <v>3</v>
      </c>
      <c r="E115" s="20">
        <f t="shared" ref="E115:P115" si="21">SUM(E97:E114)</f>
        <v>45020608</v>
      </c>
      <c r="F115" s="20">
        <f t="shared" si="21"/>
        <v>52898916</v>
      </c>
      <c r="G115" s="20">
        <f t="shared" si="21"/>
        <v>55931316</v>
      </c>
      <c r="H115" s="20">
        <f>SUM(H97:H114)</f>
        <v>72024716</v>
      </c>
      <c r="I115" s="20">
        <f t="shared" si="21"/>
        <v>54741716</v>
      </c>
      <c r="J115" s="20">
        <f t="shared" si="21"/>
        <v>45231876</v>
      </c>
      <c r="K115" s="20">
        <f t="shared" si="21"/>
        <v>47943316</v>
      </c>
      <c r="L115" s="20">
        <f t="shared" si="21"/>
        <v>53433516</v>
      </c>
      <c r="M115" s="20">
        <f t="shared" si="21"/>
        <v>44882716</v>
      </c>
      <c r="N115" s="20">
        <f t="shared" si="21"/>
        <v>45021676</v>
      </c>
      <c r="O115" s="20">
        <f t="shared" si="21"/>
        <v>51324316</v>
      </c>
      <c r="P115" s="20">
        <f t="shared" si="21"/>
        <v>50481516</v>
      </c>
    </row>
    <row r="116" spans="1:16" x14ac:dyDescent="0.4">
      <c r="C116" s="25" t="s">
        <v>68</v>
      </c>
      <c r="D116" s="23"/>
      <c r="E116" s="38">
        <f t="shared" ref="E116:P116" si="22">E90+E91+E94+E95-E115</f>
        <v>195711047</v>
      </c>
      <c r="F116" s="38">
        <f t="shared" si="22"/>
        <v>196812131</v>
      </c>
      <c r="G116" s="38">
        <f t="shared" si="22"/>
        <v>194880815</v>
      </c>
      <c r="H116" s="38">
        <f t="shared" si="22"/>
        <v>171456099</v>
      </c>
      <c r="I116" s="38">
        <f t="shared" si="22"/>
        <v>170714383</v>
      </c>
      <c r="J116" s="38">
        <f t="shared" si="22"/>
        <v>179482507</v>
      </c>
      <c r="K116" s="38">
        <f t="shared" si="22"/>
        <v>185539191</v>
      </c>
      <c r="L116" s="38">
        <f t="shared" si="22"/>
        <v>186105675</v>
      </c>
      <c r="M116" s="38">
        <f t="shared" si="22"/>
        <v>195222959</v>
      </c>
      <c r="N116" s="38">
        <f t="shared" si="22"/>
        <v>193401283</v>
      </c>
      <c r="O116" s="38">
        <f t="shared" si="22"/>
        <v>196076967</v>
      </c>
      <c r="P116" s="38">
        <f t="shared" si="22"/>
        <v>199595451</v>
      </c>
    </row>
    <row r="117" spans="1:16" x14ac:dyDescent="0.4">
      <c r="D117" s="51"/>
      <c r="E117" s="5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</row>
    <row r="118" spans="1:16" s="51" customFormat="1" x14ac:dyDescent="0.4"/>
    <row r="119" spans="1:16" s="51" customFormat="1" x14ac:dyDescent="0.4"/>
    <row r="120" spans="1:16" ht="24" x14ac:dyDescent="0.4">
      <c r="A120" s="117" t="s">
        <v>175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 t="s">
        <v>73</v>
      </c>
    </row>
    <row r="121" spans="1:16" x14ac:dyDescent="0.4">
      <c r="E121" s="123" t="str">
        <f t="shared" ref="E121:P121" si="23">E89</f>
        <v>4月</v>
      </c>
      <c r="F121" s="123" t="str">
        <f t="shared" si="23"/>
        <v>5月</v>
      </c>
      <c r="G121" s="123" t="str">
        <f t="shared" si="23"/>
        <v>6月</v>
      </c>
      <c r="H121" s="123" t="str">
        <f t="shared" si="23"/>
        <v>7月</v>
      </c>
      <c r="I121" s="123" t="str">
        <f t="shared" si="23"/>
        <v>8月</v>
      </c>
      <c r="J121" s="123" t="str">
        <f t="shared" si="23"/>
        <v>9月</v>
      </c>
      <c r="K121" s="123" t="str">
        <f t="shared" si="23"/>
        <v>10月</v>
      </c>
      <c r="L121" s="123" t="str">
        <f t="shared" si="23"/>
        <v>11月</v>
      </c>
      <c r="M121" s="123" t="str">
        <f t="shared" si="23"/>
        <v>12月</v>
      </c>
      <c r="N121" s="123" t="str">
        <f t="shared" si="23"/>
        <v>1月</v>
      </c>
      <c r="O121" s="123" t="str">
        <f t="shared" si="23"/>
        <v>2月</v>
      </c>
      <c r="P121" s="123" t="str">
        <f t="shared" si="23"/>
        <v>3月</v>
      </c>
    </row>
    <row r="122" spans="1:16" x14ac:dyDescent="0.4">
      <c r="C122" s="13" t="s">
        <v>67</v>
      </c>
      <c r="D122" s="27" t="s">
        <v>69</v>
      </c>
      <c r="E122" s="18">
        <f t="shared" ref="E122:P122" si="24">E90/1000</f>
        <v>203731.655</v>
      </c>
      <c r="F122" s="18">
        <f t="shared" si="24"/>
        <v>195711.04699999999</v>
      </c>
      <c r="G122" s="18">
        <f t="shared" si="24"/>
        <v>196812.13099999999</v>
      </c>
      <c r="H122" s="18">
        <f t="shared" si="24"/>
        <v>194880.815</v>
      </c>
      <c r="I122" s="18">
        <f t="shared" si="24"/>
        <v>171456.09899999999</v>
      </c>
      <c r="J122" s="18">
        <f t="shared" si="24"/>
        <v>170714.383</v>
      </c>
      <c r="K122" s="18">
        <f t="shared" si="24"/>
        <v>179482.50700000001</v>
      </c>
      <c r="L122" s="18">
        <f t="shared" si="24"/>
        <v>185539.19099999999</v>
      </c>
      <c r="M122" s="18">
        <f t="shared" si="24"/>
        <v>186105.67499999999</v>
      </c>
      <c r="N122" s="18">
        <f t="shared" si="24"/>
        <v>195222.959</v>
      </c>
      <c r="O122" s="18">
        <f t="shared" si="24"/>
        <v>193401.283</v>
      </c>
      <c r="P122" s="18">
        <f t="shared" si="24"/>
        <v>196076.967</v>
      </c>
    </row>
    <row r="123" spans="1:16" x14ac:dyDescent="0.4">
      <c r="C123" s="13" t="s">
        <v>47</v>
      </c>
      <c r="D123" s="27" t="s">
        <v>69</v>
      </c>
      <c r="E123" s="18">
        <f t="shared" ref="E123:P123" si="25">E91/1000</f>
        <v>37000</v>
      </c>
      <c r="F123" s="18">
        <f t="shared" si="25"/>
        <v>54000</v>
      </c>
      <c r="G123" s="18">
        <f t="shared" si="25"/>
        <v>54000</v>
      </c>
      <c r="H123" s="18">
        <f t="shared" si="25"/>
        <v>48600</v>
      </c>
      <c r="I123" s="18">
        <f t="shared" si="25"/>
        <v>54000</v>
      </c>
      <c r="J123" s="18">
        <f t="shared" si="25"/>
        <v>54000</v>
      </c>
      <c r="K123" s="18">
        <f t="shared" si="25"/>
        <v>54000</v>
      </c>
      <c r="L123" s="18">
        <f t="shared" si="25"/>
        <v>54000</v>
      </c>
      <c r="M123" s="18">
        <f t="shared" si="25"/>
        <v>54000</v>
      </c>
      <c r="N123" s="18">
        <f t="shared" si="25"/>
        <v>43200</v>
      </c>
      <c r="O123" s="18">
        <f t="shared" si="25"/>
        <v>54000</v>
      </c>
      <c r="P123" s="18">
        <f t="shared" si="25"/>
        <v>54000</v>
      </c>
    </row>
    <row r="124" spans="1:16" x14ac:dyDescent="0.4">
      <c r="C124" s="14"/>
      <c r="D124" s="28" t="s">
        <v>72</v>
      </c>
      <c r="E124" s="19">
        <f t="shared" ref="E124:P124" si="26">E92/1000</f>
        <v>0</v>
      </c>
      <c r="F124" s="19">
        <f t="shared" si="26"/>
        <v>0</v>
      </c>
      <c r="G124" s="19">
        <f t="shared" si="26"/>
        <v>0</v>
      </c>
      <c r="H124" s="19">
        <f t="shared" si="26"/>
        <v>0</v>
      </c>
      <c r="I124" s="19">
        <f t="shared" si="26"/>
        <v>0</v>
      </c>
      <c r="J124" s="19">
        <f t="shared" si="26"/>
        <v>0</v>
      </c>
      <c r="K124" s="19">
        <f t="shared" si="26"/>
        <v>0</v>
      </c>
      <c r="L124" s="19">
        <f t="shared" si="26"/>
        <v>0</v>
      </c>
      <c r="M124" s="19">
        <f t="shared" si="26"/>
        <v>0</v>
      </c>
      <c r="N124" s="19">
        <f t="shared" si="26"/>
        <v>0</v>
      </c>
      <c r="O124" s="19">
        <f t="shared" si="26"/>
        <v>0</v>
      </c>
      <c r="P124" s="19">
        <f t="shared" si="26"/>
        <v>0</v>
      </c>
    </row>
    <row r="125" spans="1:16" x14ac:dyDescent="0.4">
      <c r="C125" s="14"/>
      <c r="D125" s="28" t="s">
        <v>71</v>
      </c>
      <c r="E125" s="19">
        <f t="shared" ref="E125:P125" si="27">E93/1000</f>
        <v>0</v>
      </c>
      <c r="F125" s="19">
        <f t="shared" si="27"/>
        <v>0</v>
      </c>
      <c r="G125" s="19">
        <f t="shared" si="27"/>
        <v>0</v>
      </c>
      <c r="H125" s="19">
        <f t="shared" si="27"/>
        <v>0</v>
      </c>
      <c r="I125" s="19">
        <f t="shared" si="27"/>
        <v>0</v>
      </c>
      <c r="J125" s="19">
        <f t="shared" si="27"/>
        <v>0</v>
      </c>
      <c r="K125" s="19">
        <f t="shared" si="27"/>
        <v>0</v>
      </c>
      <c r="L125" s="19">
        <f t="shared" si="27"/>
        <v>0</v>
      </c>
      <c r="M125" s="19">
        <f t="shared" si="27"/>
        <v>0</v>
      </c>
      <c r="N125" s="19">
        <f t="shared" si="27"/>
        <v>0</v>
      </c>
      <c r="O125" s="19">
        <f t="shared" si="27"/>
        <v>0</v>
      </c>
      <c r="P125" s="19">
        <f t="shared" si="27"/>
        <v>0</v>
      </c>
    </row>
    <row r="126" spans="1:16" x14ac:dyDescent="0.4">
      <c r="C126" s="21"/>
      <c r="D126" s="22" t="s">
        <v>70</v>
      </c>
      <c r="E126" s="20">
        <f t="shared" ref="E126:P126" si="28">E94/1000</f>
        <v>0</v>
      </c>
      <c r="F126" s="20">
        <f t="shared" si="28"/>
        <v>0</v>
      </c>
      <c r="G126" s="20">
        <f t="shared" si="28"/>
        <v>0</v>
      </c>
      <c r="H126" s="20">
        <f t="shared" si="28"/>
        <v>0</v>
      </c>
      <c r="I126" s="20">
        <f t="shared" si="28"/>
        <v>0</v>
      </c>
      <c r="J126" s="20">
        <f t="shared" si="28"/>
        <v>0</v>
      </c>
      <c r="K126" s="20">
        <f t="shared" si="28"/>
        <v>0</v>
      </c>
      <c r="L126" s="20">
        <f t="shared" si="28"/>
        <v>0</v>
      </c>
      <c r="M126" s="20">
        <f t="shared" si="28"/>
        <v>0</v>
      </c>
      <c r="N126" s="20">
        <f t="shared" si="28"/>
        <v>0</v>
      </c>
      <c r="O126" s="20">
        <f t="shared" si="28"/>
        <v>0</v>
      </c>
      <c r="P126" s="20">
        <f t="shared" si="28"/>
        <v>0</v>
      </c>
    </row>
    <row r="127" spans="1:16" s="29" customFormat="1" x14ac:dyDescent="0.4">
      <c r="C127" s="22"/>
      <c r="D127" s="21" t="s">
        <v>85</v>
      </c>
      <c r="E127" s="19">
        <f t="shared" ref="E127:P127" si="29">E95/1000</f>
        <v>0</v>
      </c>
      <c r="F127" s="19">
        <f t="shared" si="29"/>
        <v>0</v>
      </c>
      <c r="G127" s="19">
        <f t="shared" si="29"/>
        <v>0</v>
      </c>
      <c r="H127" s="19">
        <f t="shared" si="29"/>
        <v>0</v>
      </c>
      <c r="I127" s="19">
        <f t="shared" si="29"/>
        <v>0</v>
      </c>
      <c r="J127" s="19">
        <f t="shared" si="29"/>
        <v>0</v>
      </c>
      <c r="K127" s="19">
        <f t="shared" si="29"/>
        <v>0</v>
      </c>
      <c r="L127" s="19">
        <f t="shared" si="29"/>
        <v>0</v>
      </c>
      <c r="M127" s="19">
        <f t="shared" si="29"/>
        <v>0</v>
      </c>
      <c r="N127" s="19">
        <f t="shared" si="29"/>
        <v>0</v>
      </c>
      <c r="O127" s="19">
        <f t="shared" si="29"/>
        <v>0</v>
      </c>
      <c r="P127" s="19">
        <f t="shared" si="29"/>
        <v>0</v>
      </c>
    </row>
    <row r="128" spans="1:16" x14ac:dyDescent="0.4">
      <c r="C128" s="13" t="s">
        <v>49</v>
      </c>
      <c r="D128" s="17" t="s">
        <v>51</v>
      </c>
      <c r="E128" s="18">
        <f t="shared" ref="E128:P128" si="30">E97/1000</f>
        <v>20520</v>
      </c>
      <c r="F128" s="18">
        <f t="shared" si="30"/>
        <v>22140</v>
      </c>
      <c r="G128" s="18">
        <f t="shared" si="30"/>
        <v>22140</v>
      </c>
      <c r="H128" s="18">
        <f t="shared" si="30"/>
        <v>22140</v>
      </c>
      <c r="I128" s="18">
        <f t="shared" si="30"/>
        <v>22140</v>
      </c>
      <c r="J128" s="18">
        <f t="shared" si="30"/>
        <v>22140</v>
      </c>
      <c r="K128" s="18">
        <f t="shared" si="30"/>
        <v>22140</v>
      </c>
      <c r="L128" s="18">
        <f t="shared" si="30"/>
        <v>22140</v>
      </c>
      <c r="M128" s="18">
        <f t="shared" si="30"/>
        <v>22140</v>
      </c>
      <c r="N128" s="18">
        <f t="shared" si="30"/>
        <v>20520</v>
      </c>
      <c r="O128" s="18">
        <f t="shared" si="30"/>
        <v>20520</v>
      </c>
      <c r="P128" s="18">
        <f t="shared" si="30"/>
        <v>26220</v>
      </c>
    </row>
    <row r="129" spans="3:16" x14ac:dyDescent="0.4">
      <c r="C129" s="14"/>
      <c r="D129" s="21" t="s">
        <v>52</v>
      </c>
      <c r="E129" s="19">
        <f t="shared" ref="E129:P129" si="31">E98/1000</f>
        <v>11470</v>
      </c>
      <c r="F129" s="19">
        <f t="shared" si="31"/>
        <v>11470</v>
      </c>
      <c r="G129" s="19">
        <f t="shared" si="31"/>
        <v>11470</v>
      </c>
      <c r="H129" s="19">
        <f t="shared" si="31"/>
        <v>11470</v>
      </c>
      <c r="I129" s="19">
        <f t="shared" si="31"/>
        <v>11470</v>
      </c>
      <c r="J129" s="19">
        <f t="shared" si="31"/>
        <v>11470</v>
      </c>
      <c r="K129" s="19">
        <f t="shared" si="31"/>
        <v>11470</v>
      </c>
      <c r="L129" s="19">
        <f t="shared" si="31"/>
        <v>11470</v>
      </c>
      <c r="M129" s="19">
        <f t="shared" si="31"/>
        <v>11470</v>
      </c>
      <c r="N129" s="19">
        <f t="shared" si="31"/>
        <v>11470</v>
      </c>
      <c r="O129" s="19">
        <f t="shared" si="31"/>
        <v>11470</v>
      </c>
      <c r="P129" s="19">
        <f t="shared" si="31"/>
        <v>11470</v>
      </c>
    </row>
    <row r="130" spans="3:16" x14ac:dyDescent="0.4">
      <c r="C130" s="14"/>
      <c r="D130" s="21" t="s">
        <v>50</v>
      </c>
      <c r="E130" s="19">
        <f t="shared" ref="E130:P130" si="32">E99/1000</f>
        <v>7306.2</v>
      </c>
      <c r="F130" s="19">
        <f t="shared" si="32"/>
        <v>7522.2</v>
      </c>
      <c r="G130" s="19">
        <f t="shared" si="32"/>
        <v>12922.2</v>
      </c>
      <c r="H130" s="19">
        <f t="shared" si="32"/>
        <v>8418.6</v>
      </c>
      <c r="I130" s="19">
        <f t="shared" si="32"/>
        <v>7986.6000000000013</v>
      </c>
      <c r="J130" s="19">
        <f t="shared" si="32"/>
        <v>7986.6000000000013</v>
      </c>
      <c r="K130" s="19">
        <f t="shared" si="32"/>
        <v>8904.6</v>
      </c>
      <c r="L130" s="19">
        <f t="shared" si="32"/>
        <v>8310.6</v>
      </c>
      <c r="M130" s="19">
        <f t="shared" si="32"/>
        <v>7662.6</v>
      </c>
      <c r="N130" s="19">
        <f t="shared" si="32"/>
        <v>8278.2000000000007</v>
      </c>
      <c r="O130" s="19">
        <f t="shared" si="32"/>
        <v>7630.2</v>
      </c>
      <c r="P130" s="19">
        <f t="shared" si="32"/>
        <v>8386.2000000000007</v>
      </c>
    </row>
    <row r="131" spans="3:16" x14ac:dyDescent="0.4">
      <c r="C131" s="14"/>
      <c r="D131" s="21" t="s">
        <v>61</v>
      </c>
      <c r="E131" s="19">
        <f t="shared" ref="E131:P131" si="33">E100/1000</f>
        <v>5724.4080000000004</v>
      </c>
      <c r="F131" s="19">
        <f t="shared" si="33"/>
        <v>3766.7159999999999</v>
      </c>
      <c r="G131" s="19">
        <f t="shared" si="33"/>
        <v>4399.116</v>
      </c>
      <c r="H131" s="19">
        <f t="shared" si="33"/>
        <v>3196.116</v>
      </c>
      <c r="I131" s="19">
        <f t="shared" si="33"/>
        <v>5145.116</v>
      </c>
      <c r="J131" s="19">
        <f t="shared" si="33"/>
        <v>3635.2759999999998</v>
      </c>
      <c r="K131" s="19">
        <f t="shared" si="33"/>
        <v>3928.7159999999999</v>
      </c>
      <c r="L131" s="19">
        <f t="shared" si="33"/>
        <v>3512.9160000000002</v>
      </c>
      <c r="M131" s="19">
        <f t="shared" si="33"/>
        <v>3610.116</v>
      </c>
      <c r="N131" s="19">
        <f t="shared" si="33"/>
        <v>3253.4760000000001</v>
      </c>
      <c r="O131" s="19">
        <f t="shared" si="33"/>
        <v>3704.116</v>
      </c>
      <c r="P131" s="19">
        <f t="shared" si="33"/>
        <v>4405.3159999999998</v>
      </c>
    </row>
    <row r="132" spans="3:16" x14ac:dyDescent="0.4">
      <c r="C132" s="14"/>
      <c r="D132" s="21" t="s">
        <v>66</v>
      </c>
      <c r="E132" s="19">
        <f t="shared" ref="E132:P132" si="34">E101/1000</f>
        <v>0</v>
      </c>
      <c r="F132" s="19">
        <f t="shared" si="34"/>
        <v>0</v>
      </c>
      <c r="G132" s="19">
        <f t="shared" si="34"/>
        <v>0</v>
      </c>
      <c r="H132" s="19">
        <f t="shared" si="34"/>
        <v>0</v>
      </c>
      <c r="I132" s="19">
        <f t="shared" si="34"/>
        <v>0</v>
      </c>
      <c r="J132" s="19">
        <f t="shared" si="34"/>
        <v>0</v>
      </c>
      <c r="K132" s="19">
        <f t="shared" si="34"/>
        <v>0</v>
      </c>
      <c r="L132" s="19">
        <f t="shared" si="34"/>
        <v>0</v>
      </c>
      <c r="M132" s="19">
        <f t="shared" si="34"/>
        <v>0</v>
      </c>
      <c r="N132" s="19">
        <f t="shared" si="34"/>
        <v>0</v>
      </c>
      <c r="O132" s="19">
        <f t="shared" si="34"/>
        <v>0</v>
      </c>
      <c r="P132" s="19">
        <f t="shared" si="34"/>
        <v>0</v>
      </c>
    </row>
    <row r="133" spans="3:16" x14ac:dyDescent="0.4">
      <c r="C133" s="14"/>
      <c r="D133" s="21" t="s">
        <v>77</v>
      </c>
      <c r="E133" s="19">
        <f t="shared" ref="E133:P133" si="35">SUM(E102:E105)/1000</f>
        <v>0</v>
      </c>
      <c r="F133" s="19">
        <f t="shared" si="35"/>
        <v>0</v>
      </c>
      <c r="G133" s="19">
        <f t="shared" si="35"/>
        <v>0</v>
      </c>
      <c r="H133" s="19">
        <f t="shared" si="35"/>
        <v>0</v>
      </c>
      <c r="I133" s="19">
        <f t="shared" si="35"/>
        <v>0</v>
      </c>
      <c r="J133" s="19">
        <f t="shared" si="35"/>
        <v>0</v>
      </c>
      <c r="K133" s="19">
        <f t="shared" si="35"/>
        <v>0</v>
      </c>
      <c r="L133" s="19">
        <f t="shared" si="35"/>
        <v>0</v>
      </c>
      <c r="M133" s="19">
        <f t="shared" si="35"/>
        <v>0</v>
      </c>
      <c r="N133" s="19">
        <f t="shared" si="35"/>
        <v>0</v>
      </c>
      <c r="O133" s="19">
        <f t="shared" si="35"/>
        <v>0</v>
      </c>
      <c r="P133" s="19">
        <f t="shared" si="35"/>
        <v>0</v>
      </c>
    </row>
    <row r="134" spans="3:16" x14ac:dyDescent="0.4">
      <c r="C134" s="14"/>
      <c r="D134" s="21" t="s">
        <v>78</v>
      </c>
      <c r="E134" s="19">
        <f t="shared" ref="E134:P134" si="36">SUM(E106:E111)/1000</f>
        <v>0</v>
      </c>
      <c r="F134" s="19">
        <f t="shared" si="36"/>
        <v>8000</v>
      </c>
      <c r="G134" s="19">
        <f t="shared" si="36"/>
        <v>5000</v>
      </c>
      <c r="H134" s="19">
        <f t="shared" si="36"/>
        <v>1800</v>
      </c>
      <c r="I134" s="19">
        <f t="shared" si="36"/>
        <v>8000</v>
      </c>
      <c r="J134" s="19">
        <f t="shared" si="36"/>
        <v>0</v>
      </c>
      <c r="K134" s="19">
        <f t="shared" si="36"/>
        <v>1500</v>
      </c>
      <c r="L134" s="19">
        <f t="shared" si="36"/>
        <v>8000</v>
      </c>
      <c r="M134" s="19">
        <f t="shared" si="36"/>
        <v>0</v>
      </c>
      <c r="N134" s="19">
        <f t="shared" si="36"/>
        <v>1500</v>
      </c>
      <c r="O134" s="19">
        <f t="shared" si="36"/>
        <v>8000</v>
      </c>
      <c r="P134" s="19">
        <f t="shared" si="36"/>
        <v>0</v>
      </c>
    </row>
    <row r="135" spans="3:16" x14ac:dyDescent="0.4">
      <c r="C135" s="14"/>
      <c r="D135" s="21" t="s">
        <v>74</v>
      </c>
      <c r="E135" s="19">
        <f t="shared" ref="E135:P135" si="37">E114/1000</f>
        <v>0</v>
      </c>
      <c r="F135" s="19">
        <f t="shared" si="37"/>
        <v>0</v>
      </c>
      <c r="G135" s="19">
        <f t="shared" si="37"/>
        <v>0</v>
      </c>
      <c r="H135" s="19">
        <f t="shared" si="37"/>
        <v>0</v>
      </c>
      <c r="I135" s="19">
        <f t="shared" si="37"/>
        <v>0</v>
      </c>
      <c r="J135" s="19">
        <f t="shared" si="37"/>
        <v>0</v>
      </c>
      <c r="K135" s="19">
        <f t="shared" si="37"/>
        <v>0</v>
      </c>
      <c r="L135" s="19">
        <f t="shared" si="37"/>
        <v>0</v>
      </c>
      <c r="M135" s="19">
        <f t="shared" si="37"/>
        <v>0</v>
      </c>
      <c r="N135" s="19">
        <f t="shared" si="37"/>
        <v>0</v>
      </c>
      <c r="O135" s="19">
        <f t="shared" si="37"/>
        <v>0</v>
      </c>
      <c r="P135" s="19">
        <f t="shared" si="37"/>
        <v>0</v>
      </c>
    </row>
    <row r="136" spans="3:16" s="29" customFormat="1" x14ac:dyDescent="0.4">
      <c r="C136" s="14"/>
      <c r="D136" s="21" t="s">
        <v>87</v>
      </c>
      <c r="E136" s="19">
        <f t="shared" ref="E136:P136" si="38">E112/1000</f>
        <v>0</v>
      </c>
      <c r="F136" s="19">
        <f t="shared" si="38"/>
        <v>0</v>
      </c>
      <c r="G136" s="19">
        <f t="shared" si="38"/>
        <v>0</v>
      </c>
      <c r="H136" s="19">
        <f t="shared" si="38"/>
        <v>25000</v>
      </c>
      <c r="I136" s="19">
        <f t="shared" si="38"/>
        <v>0</v>
      </c>
      <c r="J136" s="19">
        <f t="shared" si="38"/>
        <v>0</v>
      </c>
      <c r="K136" s="19">
        <f t="shared" si="38"/>
        <v>0</v>
      </c>
      <c r="L136" s="19">
        <f t="shared" si="38"/>
        <v>0</v>
      </c>
      <c r="M136" s="19">
        <f t="shared" si="38"/>
        <v>0</v>
      </c>
      <c r="N136" s="19">
        <f t="shared" si="38"/>
        <v>0</v>
      </c>
      <c r="O136" s="19">
        <f t="shared" si="38"/>
        <v>0</v>
      </c>
      <c r="P136" s="19">
        <f t="shared" si="38"/>
        <v>0</v>
      </c>
    </row>
    <row r="137" spans="3:16" x14ac:dyDescent="0.4">
      <c r="C137" s="14"/>
      <c r="D137" s="22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3:16" x14ac:dyDescent="0.4">
      <c r="C138" s="15"/>
      <c r="D138" s="16" t="s">
        <v>3</v>
      </c>
      <c r="E138" s="20">
        <f t="shared" ref="E138:P138" si="39">SUM(E128:E137)</f>
        <v>45020.608</v>
      </c>
      <c r="F138" s="20">
        <f t="shared" si="39"/>
        <v>52898.915999999997</v>
      </c>
      <c r="G138" s="20">
        <f t="shared" si="39"/>
        <v>55931.315999999999</v>
      </c>
      <c r="H138" s="20">
        <f t="shared" si="39"/>
        <v>72024.716</v>
      </c>
      <c r="I138" s="20">
        <f t="shared" si="39"/>
        <v>54741.716</v>
      </c>
      <c r="J138" s="20">
        <f t="shared" si="39"/>
        <v>45231.875999999997</v>
      </c>
      <c r="K138" s="20">
        <f t="shared" si="39"/>
        <v>47943.315999999999</v>
      </c>
      <c r="L138" s="20">
        <f t="shared" si="39"/>
        <v>53433.515999999996</v>
      </c>
      <c r="M138" s="20">
        <f t="shared" si="39"/>
        <v>44882.716</v>
      </c>
      <c r="N138" s="20">
        <f t="shared" si="39"/>
        <v>45021.675999999999</v>
      </c>
      <c r="O138" s="20">
        <f t="shared" si="39"/>
        <v>51324.315999999999</v>
      </c>
      <c r="P138" s="20">
        <f t="shared" si="39"/>
        <v>50481.515999999996</v>
      </c>
    </row>
    <row r="139" spans="3:16" x14ac:dyDescent="0.4">
      <c r="C139" s="25" t="s">
        <v>68</v>
      </c>
      <c r="D139" s="122" t="s">
        <v>69</v>
      </c>
      <c r="E139" s="38">
        <f t="shared" ref="E139:P139" si="40">E116/1000</f>
        <v>195711.04699999999</v>
      </c>
      <c r="F139" s="38">
        <f t="shared" si="40"/>
        <v>196812.13099999999</v>
      </c>
      <c r="G139" s="38">
        <f t="shared" si="40"/>
        <v>194880.815</v>
      </c>
      <c r="H139" s="38">
        <f t="shared" si="40"/>
        <v>171456.09899999999</v>
      </c>
      <c r="I139" s="38">
        <f t="shared" si="40"/>
        <v>170714.383</v>
      </c>
      <c r="J139" s="38">
        <f t="shared" si="40"/>
        <v>179482.50700000001</v>
      </c>
      <c r="K139" s="38">
        <f t="shared" si="40"/>
        <v>185539.19099999999</v>
      </c>
      <c r="L139" s="38">
        <f t="shared" si="40"/>
        <v>186105.67499999999</v>
      </c>
      <c r="M139" s="38">
        <f t="shared" si="40"/>
        <v>195222.959</v>
      </c>
      <c r="N139" s="38">
        <f t="shared" si="40"/>
        <v>193401.283</v>
      </c>
      <c r="O139" s="38">
        <f t="shared" si="40"/>
        <v>196076.967</v>
      </c>
      <c r="P139" s="38">
        <f t="shared" si="40"/>
        <v>199595.451</v>
      </c>
    </row>
    <row r="140" spans="3:16" x14ac:dyDescent="0.4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</row>
  </sheetData>
  <phoneticPr fontId="3"/>
  <dataValidations count="2">
    <dataValidation type="list" allowBlank="1" showDropDown="1" showInputMessage="1" showErrorMessage="1" sqref="S11">
      <formula1>"ああ, いい, aa"</formula1>
    </dataValidation>
    <dataValidation type="list" allowBlank="1" showInputMessage="1" showErrorMessage="1" sqref="D7:D21 D24:D35 D38:D53">
      <formula1>"原価労務費当月払,原価労務費翌月払,原価経費当月払,原価経費翌月払,販管労務費当月払,販管労務費翌月払,販管経費当月払,販管経費翌月払"</formula1>
    </dataValidation>
  </dataValidations>
  <pageMargins left="0.7" right="0.7" top="0.75" bottom="0.75" header="0.3" footer="0.3"/>
  <pageSetup paperSize="9" scale="15" orientation="landscape" horizontalDpi="4294967292" r:id="rId1"/>
  <ignoredErrors>
    <ignoredError sqref="E133:E134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P23"/>
  <sheetViews>
    <sheetView workbookViewId="0"/>
  </sheetViews>
  <sheetFormatPr defaultRowHeight="18.75" x14ac:dyDescent="0.4"/>
  <cols>
    <col min="4" max="4" width="9" style="5"/>
    <col min="5" max="5" width="9.125" style="5" bestFit="1" customWidth="1"/>
    <col min="6" max="6" width="9.125" style="29" bestFit="1" customWidth="1"/>
    <col min="7" max="7" width="9.5" style="29" bestFit="1" customWidth="1"/>
    <col min="8" max="10" width="9.125" style="29" bestFit="1" customWidth="1"/>
    <col min="11" max="11" width="9.5" style="29" bestFit="1" customWidth="1"/>
    <col min="12" max="16" width="9.125" style="29" bestFit="1" customWidth="1"/>
  </cols>
  <sheetData>
    <row r="1" spans="1:16" x14ac:dyDescent="0.4">
      <c r="A1" s="6" t="s">
        <v>44</v>
      </c>
      <c r="B1" s="1"/>
      <c r="C1" s="1"/>
      <c r="D1" s="2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s="31" customFormat="1" x14ac:dyDescent="0.4">
      <c r="C2" s="31" t="s">
        <v>141</v>
      </c>
      <c r="D2" s="71"/>
      <c r="E2" s="44">
        <v>50000</v>
      </c>
      <c r="F2" s="32">
        <v>50000</v>
      </c>
      <c r="G2" s="32">
        <v>50000</v>
      </c>
      <c r="H2" s="32">
        <v>50000</v>
      </c>
      <c r="I2" s="32">
        <v>50000</v>
      </c>
      <c r="J2" s="32">
        <v>50000</v>
      </c>
      <c r="K2" s="32">
        <v>50000</v>
      </c>
      <c r="L2" s="32">
        <v>50000</v>
      </c>
      <c r="M2" s="32">
        <v>50000</v>
      </c>
      <c r="N2" s="32">
        <v>50000</v>
      </c>
      <c r="O2" s="32">
        <v>50000</v>
      </c>
      <c r="P2" s="32">
        <v>50000</v>
      </c>
    </row>
    <row r="3" spans="1:16" s="31" customFormat="1" x14ac:dyDescent="0.4"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s="31" customFormat="1" x14ac:dyDescent="0.4"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s="31" customFormat="1" x14ac:dyDescent="0.4"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s="31" customFormat="1" x14ac:dyDescent="0.4">
      <c r="D6" s="71"/>
      <c r="E6" s="4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s="31" customFormat="1" x14ac:dyDescent="0.4">
      <c r="D7" s="71"/>
      <c r="E7" s="4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s="31" customFormat="1" x14ac:dyDescent="0.4">
      <c r="D8" s="71"/>
      <c r="E8" s="4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s="31" customFormat="1" x14ac:dyDescent="0.4"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s="31" customFormat="1" x14ac:dyDescent="0.4">
      <c r="D10" s="71"/>
      <c r="E10" s="44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s="31" customFormat="1" x14ac:dyDescent="0.4">
      <c r="D11" s="71"/>
      <c r="E11" s="44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s="31" customFormat="1" x14ac:dyDescent="0.4">
      <c r="D12" s="71"/>
      <c r="E12" s="4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31" customFormat="1" x14ac:dyDescent="0.4">
      <c r="D13" s="71"/>
      <c r="E13" s="4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31" customFormat="1" x14ac:dyDescent="0.4">
      <c r="D14" s="71"/>
      <c r="E14" s="4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6" s="31" customFormat="1" x14ac:dyDescent="0.4">
      <c r="D15" s="71"/>
      <c r="E15" s="44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s="31" customFormat="1" x14ac:dyDescent="0.4">
      <c r="D16" s="71"/>
      <c r="E16" s="4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s="31" customFormat="1" x14ac:dyDescent="0.4">
      <c r="D17" s="71"/>
      <c r="E17" s="81"/>
    </row>
    <row r="18" spans="1:16" s="31" customFormat="1" x14ac:dyDescent="0.4">
      <c r="D18" s="71"/>
      <c r="E18" s="81"/>
    </row>
    <row r="19" spans="1:16" s="31" customFormat="1" x14ac:dyDescent="0.4">
      <c r="D19" s="71"/>
      <c r="E19" s="81"/>
    </row>
    <row r="20" spans="1:16" s="31" customFormat="1" x14ac:dyDescent="0.4">
      <c r="D20" s="71"/>
      <c r="E20" s="81"/>
      <c r="J20" s="32"/>
      <c r="M20" s="32"/>
      <c r="N20" s="32"/>
      <c r="P20" s="32"/>
    </row>
    <row r="21" spans="1:16" x14ac:dyDescent="0.4">
      <c r="E21" s="14"/>
    </row>
    <row r="22" spans="1:16" s="1" customFormat="1" x14ac:dyDescent="0.4">
      <c r="E22" s="15"/>
    </row>
    <row r="23" spans="1:16" x14ac:dyDescent="0.4">
      <c r="A23" s="56"/>
      <c r="B23" s="56"/>
      <c r="C23" s="56" t="s">
        <v>36</v>
      </c>
      <c r="D23" s="56"/>
      <c r="E23" s="72">
        <f>SUM(E2:E22)</f>
        <v>50000</v>
      </c>
      <c r="F23" s="57">
        <f t="shared" ref="F23:P23" si="0">SUM(F2:F22)</f>
        <v>50000</v>
      </c>
      <c r="G23" s="57">
        <f t="shared" si="0"/>
        <v>50000</v>
      </c>
      <c r="H23" s="57">
        <f t="shared" si="0"/>
        <v>50000</v>
      </c>
      <c r="I23" s="57">
        <f t="shared" si="0"/>
        <v>50000</v>
      </c>
      <c r="J23" s="57">
        <f t="shared" si="0"/>
        <v>50000</v>
      </c>
      <c r="K23" s="57">
        <f t="shared" si="0"/>
        <v>50000</v>
      </c>
      <c r="L23" s="57">
        <f t="shared" si="0"/>
        <v>50000</v>
      </c>
      <c r="M23" s="57">
        <f t="shared" si="0"/>
        <v>50000</v>
      </c>
      <c r="N23" s="57">
        <f t="shared" si="0"/>
        <v>50000</v>
      </c>
      <c r="O23" s="57">
        <f t="shared" si="0"/>
        <v>50000</v>
      </c>
      <c r="P23" s="57">
        <f t="shared" si="0"/>
        <v>50000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8"/>
  <sheetViews>
    <sheetView workbookViewId="0"/>
  </sheetViews>
  <sheetFormatPr defaultRowHeight="18.75" x14ac:dyDescent="0.4"/>
  <cols>
    <col min="4" max="4" width="9" style="5"/>
    <col min="5" max="5" width="9.125" style="5" bestFit="1" customWidth="1"/>
    <col min="6" max="15" width="9.125" style="29" bestFit="1" customWidth="1"/>
    <col min="16" max="16" width="9.5" style="29" bestFit="1" customWidth="1"/>
  </cols>
  <sheetData>
    <row r="1" spans="1:16" x14ac:dyDescent="0.4">
      <c r="A1" s="6" t="s">
        <v>44</v>
      </c>
      <c r="B1" s="1"/>
      <c r="C1" s="1"/>
      <c r="D1" s="1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4">
      <c r="C2" t="s">
        <v>142</v>
      </c>
      <c r="D2" s="71"/>
      <c r="E2" s="44"/>
      <c r="F2" s="32"/>
      <c r="G2" s="32"/>
      <c r="H2" s="32">
        <v>30000</v>
      </c>
      <c r="I2" s="32"/>
      <c r="J2" s="32"/>
      <c r="K2" s="32"/>
      <c r="L2" s="32"/>
      <c r="M2" s="32"/>
      <c r="N2" s="32">
        <v>30000</v>
      </c>
      <c r="O2" s="32"/>
      <c r="P2" s="32"/>
    </row>
    <row r="3" spans="1:16" x14ac:dyDescent="0.4"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4"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4"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4">
      <c r="D6" s="71"/>
      <c r="E6" s="4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x14ac:dyDescent="0.4">
      <c r="A7" s="1"/>
      <c r="B7" s="1"/>
      <c r="C7" s="1"/>
      <c r="D7" s="1"/>
      <c r="E7" s="4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4">
      <c r="A8" s="56"/>
      <c r="B8" s="56"/>
      <c r="C8" s="56" t="s">
        <v>36</v>
      </c>
      <c r="D8" s="56"/>
      <c r="E8" s="72">
        <f>SUM(E2:E7)</f>
        <v>0</v>
      </c>
      <c r="F8" s="57">
        <f t="shared" ref="F8:P8" si="0">SUM(F2:F7)</f>
        <v>0</v>
      </c>
      <c r="G8" s="57">
        <f t="shared" si="0"/>
        <v>0</v>
      </c>
      <c r="H8" s="57">
        <f t="shared" si="0"/>
        <v>30000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57">
        <f t="shared" si="0"/>
        <v>0</v>
      </c>
      <c r="M8" s="57">
        <f t="shared" si="0"/>
        <v>0</v>
      </c>
      <c r="N8" s="57">
        <f t="shared" si="0"/>
        <v>30000</v>
      </c>
      <c r="O8" s="57">
        <f t="shared" si="0"/>
        <v>0</v>
      </c>
      <c r="P8" s="57">
        <f t="shared" si="0"/>
        <v>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Q8"/>
  <sheetViews>
    <sheetView workbookViewId="0"/>
  </sheetViews>
  <sheetFormatPr defaultRowHeight="18.75" x14ac:dyDescent="0.4"/>
  <cols>
    <col min="4" max="4" width="9" style="5"/>
    <col min="5" max="5" width="9.125" style="5" bestFit="1" customWidth="1"/>
    <col min="6" max="9" width="9.125" style="29" bestFit="1" customWidth="1"/>
    <col min="10" max="10" width="9.5" style="29" bestFit="1" customWidth="1"/>
    <col min="11" max="15" width="9.125" style="29" bestFit="1" customWidth="1"/>
    <col min="16" max="16" width="9.5" style="29" bestFit="1" customWidth="1"/>
  </cols>
  <sheetData>
    <row r="1" spans="1:17" x14ac:dyDescent="0.4">
      <c r="A1" s="6" t="s">
        <v>44</v>
      </c>
      <c r="B1" s="1"/>
      <c r="C1" s="1"/>
      <c r="D1" s="1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x14ac:dyDescent="0.4">
      <c r="A2" s="31"/>
      <c r="B2" s="31"/>
      <c r="C2" s="31" t="s">
        <v>143</v>
      </c>
      <c r="D2" s="71"/>
      <c r="E2" s="44"/>
      <c r="F2" s="32"/>
      <c r="G2" s="32"/>
      <c r="H2" s="32"/>
      <c r="I2" s="32"/>
      <c r="J2" s="32"/>
      <c r="K2" s="32">
        <v>630000</v>
      </c>
      <c r="L2" s="32"/>
      <c r="M2" s="32"/>
      <c r="N2" s="32"/>
      <c r="O2" s="32"/>
      <c r="P2" s="32">
        <v>630000</v>
      </c>
      <c r="Q2" s="31"/>
    </row>
    <row r="3" spans="1:17" x14ac:dyDescent="0.4">
      <c r="A3" s="31"/>
      <c r="B3" s="31"/>
      <c r="C3" s="51"/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1"/>
    </row>
    <row r="4" spans="1:17" x14ac:dyDescent="0.4">
      <c r="A4" s="31"/>
      <c r="B4" s="31"/>
      <c r="C4" s="31"/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</row>
    <row r="5" spans="1:17" x14ac:dyDescent="0.4">
      <c r="A5" s="31"/>
      <c r="B5" s="31"/>
      <c r="C5" s="31"/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</row>
    <row r="6" spans="1:17" x14ac:dyDescent="0.4">
      <c r="E6" s="4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x14ac:dyDescent="0.4">
      <c r="A7" s="1"/>
      <c r="B7" s="1"/>
      <c r="C7" s="1"/>
      <c r="D7" s="1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7" x14ac:dyDescent="0.4">
      <c r="A8" s="56"/>
      <c r="B8" s="56"/>
      <c r="C8" s="56" t="s">
        <v>3</v>
      </c>
      <c r="D8" s="56"/>
      <c r="E8" s="72">
        <f>SUM(E2:E7)</f>
        <v>0</v>
      </c>
      <c r="F8" s="57">
        <f t="shared" ref="F8:P8" si="0">SUM(F2:F7)</f>
        <v>0</v>
      </c>
      <c r="G8" s="57">
        <f t="shared" si="0"/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630000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si="0"/>
        <v>0</v>
      </c>
      <c r="P8" s="57">
        <f t="shared" si="0"/>
        <v>630000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Q13"/>
  <sheetViews>
    <sheetView workbookViewId="0"/>
  </sheetViews>
  <sheetFormatPr defaultRowHeight="18.75" x14ac:dyDescent="0.4"/>
  <cols>
    <col min="4" max="4" width="14.625" style="5" customWidth="1"/>
    <col min="5" max="5" width="9.5" style="5" bestFit="1" customWidth="1"/>
    <col min="6" max="16" width="9.125" style="29" bestFit="1" customWidth="1"/>
  </cols>
  <sheetData>
    <row r="1" spans="1:17" x14ac:dyDescent="0.4">
      <c r="A1" s="6" t="s">
        <v>44</v>
      </c>
      <c r="B1" s="1"/>
      <c r="C1" s="1"/>
      <c r="D1" s="1"/>
      <c r="E1" s="4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x14ac:dyDescent="0.4">
      <c r="C2" s="31"/>
      <c r="D2" s="71"/>
      <c r="E2" s="44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1"/>
    </row>
    <row r="3" spans="1:17" s="29" customFormat="1" x14ac:dyDescent="0.4">
      <c r="C3" s="31"/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1"/>
    </row>
    <row r="4" spans="1:17" x14ac:dyDescent="0.4">
      <c r="C4" s="31"/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</row>
    <row r="5" spans="1:17" x14ac:dyDescent="0.4">
      <c r="C5" s="31"/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</row>
    <row r="6" spans="1:17" x14ac:dyDescent="0.4">
      <c r="E6" s="41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7" s="1" customFormat="1" x14ac:dyDescent="0.4">
      <c r="E7" s="43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7" x14ac:dyDescent="0.4">
      <c r="A8" s="56"/>
      <c r="B8" s="56"/>
      <c r="C8" s="56"/>
      <c r="D8" s="56" t="s">
        <v>3</v>
      </c>
      <c r="E8" s="72">
        <f>SUM(E2:E7)</f>
        <v>0</v>
      </c>
      <c r="F8" s="57">
        <f t="shared" ref="F8:P8" si="0">SUM(F2:F7)</f>
        <v>0</v>
      </c>
      <c r="G8" s="57">
        <f t="shared" si="0"/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si="0"/>
        <v>0</v>
      </c>
      <c r="P8" s="57">
        <f t="shared" si="0"/>
        <v>0</v>
      </c>
    </row>
    <row r="13" spans="1:17" x14ac:dyDescent="0.4">
      <c r="E13" s="52"/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I2:J6"/>
  <sheetViews>
    <sheetView workbookViewId="0">
      <selection activeCell="J6" sqref="J6"/>
    </sheetView>
  </sheetViews>
  <sheetFormatPr defaultRowHeight="18.75" x14ac:dyDescent="0.4"/>
  <cols>
    <col min="8" max="8" width="4.875" customWidth="1"/>
    <col min="9" max="9" width="11.5" customWidth="1"/>
    <col min="10" max="10" width="11.25" customWidth="1"/>
  </cols>
  <sheetData>
    <row r="2" spans="9:10" x14ac:dyDescent="0.4">
      <c r="I2" s="23" t="s">
        <v>147</v>
      </c>
      <c r="J2" s="23"/>
    </row>
    <row r="3" spans="9:10" x14ac:dyDescent="0.4">
      <c r="I3" s="23" t="s">
        <v>182</v>
      </c>
      <c r="J3" s="23" t="s">
        <v>183</v>
      </c>
    </row>
    <row r="4" spans="9:10" x14ac:dyDescent="0.4">
      <c r="I4" s="23" t="s">
        <v>156</v>
      </c>
      <c r="J4" s="38">
        <f>見込み作成シート!Q32</f>
        <v>12355200</v>
      </c>
    </row>
    <row r="5" spans="9:10" x14ac:dyDescent="0.4">
      <c r="I5" s="23" t="s">
        <v>157</v>
      </c>
      <c r="J5" s="132">
        <f>見込み作成シート!Q60</f>
        <v>0.39873949579831935</v>
      </c>
    </row>
    <row r="6" spans="9:10" x14ac:dyDescent="0.4">
      <c r="I6" s="23" t="s">
        <v>158</v>
      </c>
      <c r="J6" s="132">
        <f>見込み作成シート!Q61</f>
        <v>8.845142857142857E-2</v>
      </c>
    </row>
  </sheetData>
  <phoneticPr fontId="3"/>
  <pageMargins left="0.25" right="0.25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B9"/>
  <sheetViews>
    <sheetView workbookViewId="0">
      <selection activeCell="B2" sqref="B2"/>
    </sheetView>
  </sheetViews>
  <sheetFormatPr defaultRowHeight="18.75" x14ac:dyDescent="0.4"/>
  <cols>
    <col min="2" max="2" width="24.625" customWidth="1"/>
  </cols>
  <sheetData>
    <row r="2" spans="2:2" x14ac:dyDescent="0.4">
      <c r="B2" t="s">
        <v>53</v>
      </c>
    </row>
    <row r="3" spans="2:2" x14ac:dyDescent="0.4">
      <c r="B3" s="51" t="s">
        <v>54</v>
      </c>
    </row>
    <row r="4" spans="2:2" x14ac:dyDescent="0.4">
      <c r="B4" s="51" t="s">
        <v>55</v>
      </c>
    </row>
    <row r="5" spans="2:2" x14ac:dyDescent="0.4">
      <c r="B5" s="51" t="s">
        <v>184</v>
      </c>
    </row>
    <row r="6" spans="2:2" x14ac:dyDescent="0.4">
      <c r="B6" s="51" t="s">
        <v>185</v>
      </c>
    </row>
    <row r="7" spans="2:2" x14ac:dyDescent="0.4">
      <c r="B7" s="51" t="s">
        <v>186</v>
      </c>
    </row>
    <row r="8" spans="2:2" x14ac:dyDescent="0.4">
      <c r="B8" s="51" t="s">
        <v>187</v>
      </c>
    </row>
    <row r="9" spans="2:2" x14ac:dyDescent="0.4">
      <c r="B9" s="51" t="s">
        <v>188</v>
      </c>
    </row>
  </sheetData>
  <phoneticPr fontId="3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7"/>
  <sheetViews>
    <sheetView workbookViewId="0"/>
  </sheetViews>
  <sheetFormatPr defaultRowHeight="18.75" x14ac:dyDescent="0.4"/>
  <cols>
    <col min="1" max="1" width="16.75" customWidth="1"/>
    <col min="2" max="2" width="9.5" customWidth="1"/>
    <col min="3" max="3" width="16.75" customWidth="1"/>
    <col min="4" max="4" width="9" customWidth="1"/>
    <col min="5" max="5" width="10.25" style="29" bestFit="1" customWidth="1"/>
    <col min="6" max="6" width="9.5" style="29" bestFit="1" customWidth="1"/>
    <col min="7" max="7" width="9" style="29"/>
    <col min="8" max="8" width="9.5" style="29" bestFit="1" customWidth="1"/>
    <col min="9" max="16" width="9" style="29"/>
  </cols>
  <sheetData>
    <row r="1" spans="1:16" x14ac:dyDescent="0.4">
      <c r="A1" s="6" t="s">
        <v>44</v>
      </c>
      <c r="B1" s="1"/>
      <c r="C1" s="1"/>
      <c r="D1" s="63"/>
      <c r="E1" s="40">
        <v>42826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84</v>
      </c>
    </row>
    <row r="2" spans="1:16" x14ac:dyDescent="0.4">
      <c r="C2" t="s">
        <v>93</v>
      </c>
      <c r="D2" s="64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4">
      <c r="C3" t="s">
        <v>94</v>
      </c>
      <c r="D3" s="64"/>
      <c r="E3" s="30">
        <v>1500000</v>
      </c>
      <c r="F3" s="30">
        <v>1500000</v>
      </c>
      <c r="G3" s="30">
        <v>1500000</v>
      </c>
      <c r="H3" s="30">
        <v>1500000</v>
      </c>
      <c r="I3" s="30">
        <v>1500000</v>
      </c>
      <c r="J3" s="30">
        <v>1500000</v>
      </c>
      <c r="K3" s="30">
        <v>1500000</v>
      </c>
      <c r="L3" s="30">
        <v>1500000</v>
      </c>
      <c r="M3" s="30"/>
      <c r="N3" s="30"/>
      <c r="O3" s="30"/>
      <c r="P3" s="30"/>
    </row>
    <row r="4" spans="1:16" x14ac:dyDescent="0.4">
      <c r="C4" t="s">
        <v>95</v>
      </c>
      <c r="D4" s="64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x14ac:dyDescent="0.4">
      <c r="D5" s="64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4">
      <c r="A6" s="1"/>
      <c r="B6" s="1"/>
      <c r="C6" s="1"/>
      <c r="D6" s="6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4">
      <c r="A7" s="56"/>
      <c r="B7" s="56"/>
      <c r="C7" s="56" t="s">
        <v>3</v>
      </c>
      <c r="D7" s="65"/>
      <c r="E7" s="57">
        <f>SUM(E2:E6)</f>
        <v>1500000</v>
      </c>
      <c r="F7" s="57">
        <f t="shared" ref="F7:P7" si="0">SUM(F2:F6)</f>
        <v>1500000</v>
      </c>
      <c r="G7" s="57">
        <f t="shared" si="0"/>
        <v>1500000</v>
      </c>
      <c r="H7" s="57">
        <f t="shared" si="0"/>
        <v>1500000</v>
      </c>
      <c r="I7" s="57">
        <f t="shared" si="0"/>
        <v>1500000</v>
      </c>
      <c r="J7" s="57">
        <f t="shared" si="0"/>
        <v>1500000</v>
      </c>
      <c r="K7" s="57">
        <f t="shared" si="0"/>
        <v>1500000</v>
      </c>
      <c r="L7" s="57">
        <f t="shared" si="0"/>
        <v>1500000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81"/>
  <sheetViews>
    <sheetView topLeftCell="A13" zoomScale="91" zoomScaleNormal="91" workbookViewId="0"/>
  </sheetViews>
  <sheetFormatPr defaultRowHeight="18.75" outlineLevelRow="1" x14ac:dyDescent="0.4"/>
  <cols>
    <col min="3" max="3" width="16.75" customWidth="1"/>
    <col min="4" max="4" width="29" style="5" customWidth="1"/>
    <col min="5" max="5" width="13.375" style="5" bestFit="1" customWidth="1"/>
    <col min="6" max="6" width="10.5" style="29" bestFit="1" customWidth="1"/>
    <col min="7" max="8" width="9.5" style="29" bestFit="1" customWidth="1"/>
    <col min="9" max="9" width="9" style="29"/>
    <col min="10" max="10" width="10.5" style="29" bestFit="1" customWidth="1"/>
    <col min="11" max="12" width="9.5" style="29" bestFit="1" customWidth="1"/>
    <col min="13" max="13" width="11.625" style="29" customWidth="1"/>
    <col min="14" max="14" width="10.5" style="29" bestFit="1" customWidth="1"/>
    <col min="15" max="16" width="9.5" style="29" bestFit="1" customWidth="1"/>
  </cols>
  <sheetData>
    <row r="1" spans="1:20" x14ac:dyDescent="0.4">
      <c r="A1" s="6" t="s">
        <v>44</v>
      </c>
      <c r="B1" s="1"/>
      <c r="C1" s="1"/>
      <c r="D1" s="63"/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20" outlineLevel="1" x14ac:dyDescent="0.4">
      <c r="A2" s="51"/>
      <c r="B2" s="51"/>
      <c r="C2" s="51"/>
      <c r="D2" s="64"/>
      <c r="E2" s="5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51"/>
      <c r="R2" s="51"/>
      <c r="S2" s="51"/>
      <c r="T2" s="51"/>
    </row>
    <row r="3" spans="1:20" s="29" customFormat="1" outlineLevel="1" x14ac:dyDescent="0.4">
      <c r="A3" s="51"/>
      <c r="B3" s="51" t="s">
        <v>90</v>
      </c>
      <c r="C3" s="51" t="s">
        <v>96</v>
      </c>
      <c r="D3" s="64"/>
      <c r="E3" s="52"/>
      <c r="F3" s="30"/>
      <c r="G3" s="30"/>
      <c r="H3" s="30"/>
      <c r="I3" s="30"/>
      <c r="J3" s="30"/>
      <c r="K3" s="30"/>
      <c r="L3" s="30"/>
      <c r="M3" s="30"/>
      <c r="N3" s="30"/>
      <c r="O3" s="30"/>
      <c r="P3" s="51"/>
      <c r="Q3" s="51"/>
      <c r="R3" s="51"/>
      <c r="S3" s="51"/>
      <c r="T3" s="51"/>
    </row>
    <row r="4" spans="1:20" outlineLevel="1" x14ac:dyDescent="0.4">
      <c r="A4" s="29"/>
      <c r="B4" s="51"/>
      <c r="C4" s="51"/>
      <c r="D4" s="66" t="s">
        <v>97</v>
      </c>
      <c r="E4" s="58">
        <v>800000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5"/>
      <c r="R4" s="55"/>
      <c r="S4" s="55"/>
      <c r="T4" s="55"/>
    </row>
    <row r="5" spans="1:20" outlineLevel="1" x14ac:dyDescent="0.4">
      <c r="A5" s="29"/>
      <c r="B5" s="51"/>
      <c r="C5" s="51"/>
      <c r="D5" s="66" t="s">
        <v>98</v>
      </c>
      <c r="E5" s="58"/>
      <c r="F5" s="54">
        <v>400000</v>
      </c>
      <c r="G5" s="54">
        <v>400000</v>
      </c>
      <c r="H5" s="54"/>
      <c r="I5" s="54"/>
      <c r="J5" s="54"/>
      <c r="K5" s="54"/>
      <c r="L5" s="54"/>
      <c r="M5" s="54"/>
      <c r="N5" s="54"/>
      <c r="O5" s="54"/>
      <c r="P5" s="55"/>
      <c r="Q5" s="55"/>
      <c r="R5" s="55"/>
      <c r="S5" s="55"/>
      <c r="T5" s="55"/>
    </row>
    <row r="6" spans="1:20" outlineLevel="1" x14ac:dyDescent="0.4">
      <c r="A6" s="29"/>
      <c r="B6" s="51"/>
      <c r="C6" s="51"/>
      <c r="D6" s="66" t="s">
        <v>99</v>
      </c>
      <c r="E6" s="58"/>
      <c r="F6" s="54"/>
      <c r="G6" s="54"/>
      <c r="H6" s="54">
        <v>800000</v>
      </c>
      <c r="I6" s="54"/>
      <c r="J6" s="54"/>
      <c r="K6" s="54"/>
      <c r="L6" s="54"/>
      <c r="M6" s="54"/>
      <c r="N6" s="54"/>
      <c r="O6" s="54"/>
      <c r="P6" s="55"/>
      <c r="Q6" s="55"/>
      <c r="R6" s="55"/>
      <c r="S6" s="55"/>
      <c r="T6" s="55"/>
    </row>
    <row r="7" spans="1:20" outlineLevel="1" x14ac:dyDescent="0.4">
      <c r="A7" s="29"/>
      <c r="B7" s="51"/>
      <c r="C7" s="51"/>
      <c r="D7" s="66" t="s">
        <v>100</v>
      </c>
      <c r="E7" s="58"/>
      <c r="F7" s="54"/>
      <c r="G7" s="54"/>
      <c r="H7" s="54"/>
      <c r="I7" s="54">
        <v>400000</v>
      </c>
      <c r="J7" s="54">
        <v>400000</v>
      </c>
      <c r="K7" s="54"/>
      <c r="L7" s="54"/>
      <c r="M7" s="54"/>
      <c r="N7" s="54"/>
      <c r="O7" s="54"/>
      <c r="P7" s="55"/>
      <c r="Q7" s="55"/>
      <c r="R7" s="55"/>
      <c r="S7" s="55"/>
      <c r="T7" s="55"/>
    </row>
    <row r="8" spans="1:20" s="29" customFormat="1" outlineLevel="1" x14ac:dyDescent="0.4">
      <c r="B8" s="51"/>
      <c r="C8" s="51"/>
      <c r="D8" s="66" t="s">
        <v>101</v>
      </c>
      <c r="E8" s="58"/>
      <c r="F8" s="54"/>
      <c r="G8" s="54"/>
      <c r="H8" s="54"/>
      <c r="I8" s="54"/>
      <c r="J8" s="54"/>
      <c r="K8" s="54">
        <v>800000</v>
      </c>
      <c r="L8" s="54"/>
      <c r="M8" s="54"/>
      <c r="N8" s="54"/>
      <c r="O8" s="54"/>
      <c r="P8" s="55"/>
      <c r="Q8" s="55"/>
      <c r="R8" s="55"/>
      <c r="S8" s="55"/>
      <c r="T8" s="55"/>
    </row>
    <row r="9" spans="1:20" outlineLevel="1" x14ac:dyDescent="0.4">
      <c r="A9" s="29"/>
      <c r="B9" s="51"/>
      <c r="C9" s="51"/>
      <c r="D9" s="66" t="s">
        <v>102</v>
      </c>
      <c r="E9" s="58"/>
      <c r="F9" s="54"/>
      <c r="G9" s="54"/>
      <c r="H9" s="54"/>
      <c r="I9" s="54"/>
      <c r="J9" s="54"/>
      <c r="K9" s="54"/>
      <c r="L9" s="54">
        <v>400000</v>
      </c>
      <c r="M9" s="54">
        <v>400000</v>
      </c>
      <c r="N9" s="54"/>
      <c r="O9" s="54"/>
      <c r="P9" s="55"/>
      <c r="Q9" s="55"/>
      <c r="R9" s="55"/>
      <c r="S9" s="55"/>
      <c r="T9" s="55"/>
    </row>
    <row r="10" spans="1:20" outlineLevel="1" x14ac:dyDescent="0.4">
      <c r="A10" s="29"/>
      <c r="B10" s="51"/>
      <c r="C10" s="51"/>
      <c r="D10" s="66" t="s">
        <v>103</v>
      </c>
      <c r="E10" s="58"/>
      <c r="F10" s="54"/>
      <c r="G10" s="54"/>
      <c r="H10" s="54"/>
      <c r="I10" s="54"/>
      <c r="J10" s="54"/>
      <c r="K10" s="54"/>
      <c r="L10" s="54"/>
      <c r="M10" s="54"/>
      <c r="N10" s="54">
        <v>400000</v>
      </c>
      <c r="O10" s="54">
        <v>400000</v>
      </c>
      <c r="P10" s="55"/>
      <c r="Q10" s="55"/>
      <c r="R10" s="55"/>
      <c r="S10" s="55"/>
      <c r="T10" s="55"/>
    </row>
    <row r="11" spans="1:20" outlineLevel="1" x14ac:dyDescent="0.4">
      <c r="A11" s="29"/>
      <c r="B11" s="51"/>
      <c r="C11" s="51"/>
      <c r="D11" s="66" t="s">
        <v>104</v>
      </c>
      <c r="E11" s="58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>
        <v>800000</v>
      </c>
      <c r="Q11" s="55"/>
      <c r="R11" s="55"/>
      <c r="S11" s="55"/>
      <c r="T11" s="55"/>
    </row>
    <row r="12" spans="1:20" outlineLevel="1" x14ac:dyDescent="0.4">
      <c r="A12" s="29"/>
      <c r="B12" s="51"/>
      <c r="C12" s="51"/>
      <c r="D12" s="67"/>
      <c r="E12" s="59"/>
      <c r="F12" s="53"/>
      <c r="G12" s="53"/>
      <c r="H12" s="53"/>
      <c r="I12" s="53"/>
      <c r="J12" s="53"/>
      <c r="K12" s="30"/>
      <c r="L12" s="30"/>
      <c r="M12" s="30"/>
      <c r="N12" s="30"/>
      <c r="O12" s="30"/>
      <c r="P12" s="51"/>
      <c r="Q12" s="29"/>
      <c r="R12" s="29"/>
      <c r="S12" s="29"/>
      <c r="T12" s="29"/>
    </row>
    <row r="13" spans="1:20" outlineLevel="1" x14ac:dyDescent="0.4">
      <c r="A13" s="29"/>
      <c r="B13" s="51"/>
      <c r="C13" s="51" t="s">
        <v>105</v>
      </c>
      <c r="D13" s="64"/>
      <c r="E13" s="52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51"/>
      <c r="Q13" s="29"/>
      <c r="R13" s="29"/>
      <c r="S13" s="29"/>
      <c r="T13" s="29"/>
    </row>
    <row r="14" spans="1:20" outlineLevel="1" x14ac:dyDescent="0.4">
      <c r="A14" s="29"/>
      <c r="B14" s="51"/>
      <c r="C14" s="51"/>
      <c r="D14" s="66" t="s">
        <v>106</v>
      </c>
      <c r="E14" s="52">
        <v>300000</v>
      </c>
      <c r="F14" s="30">
        <v>300000</v>
      </c>
      <c r="G14" s="30">
        <v>300000</v>
      </c>
      <c r="H14" s="30">
        <v>300000</v>
      </c>
      <c r="I14" s="30">
        <v>300000</v>
      </c>
      <c r="J14" s="30">
        <v>300000</v>
      </c>
      <c r="K14" s="30"/>
      <c r="L14" s="30"/>
      <c r="M14" s="30"/>
      <c r="N14" s="30"/>
      <c r="O14" s="30"/>
      <c r="P14" s="51"/>
      <c r="Q14" s="29"/>
      <c r="R14" s="29"/>
      <c r="S14" s="29"/>
      <c r="T14" s="29"/>
    </row>
    <row r="15" spans="1:20" outlineLevel="1" x14ac:dyDescent="0.4">
      <c r="A15" s="29"/>
      <c r="B15" s="51"/>
      <c r="C15" s="51"/>
      <c r="D15" s="66" t="s">
        <v>107</v>
      </c>
      <c r="E15" s="52">
        <v>300000</v>
      </c>
      <c r="F15" s="30">
        <v>300000</v>
      </c>
      <c r="G15" s="30">
        <v>300000</v>
      </c>
      <c r="H15" s="30">
        <v>300000</v>
      </c>
      <c r="I15" s="30">
        <v>300000</v>
      </c>
      <c r="J15" s="30">
        <v>300000</v>
      </c>
      <c r="K15" s="30"/>
      <c r="L15" s="30"/>
      <c r="M15" s="30"/>
      <c r="N15" s="30"/>
      <c r="O15" s="30"/>
      <c r="P15" s="51"/>
      <c r="Q15" s="29"/>
      <c r="R15" s="29"/>
      <c r="S15" s="29"/>
      <c r="T15" s="29"/>
    </row>
    <row r="16" spans="1:20" outlineLevel="1" x14ac:dyDescent="0.4">
      <c r="A16" s="29"/>
      <c r="B16" s="51"/>
      <c r="C16" s="51"/>
      <c r="D16" s="64" t="s">
        <v>108</v>
      </c>
      <c r="E16" s="52">
        <v>600000</v>
      </c>
      <c r="F16" s="30">
        <v>600000</v>
      </c>
      <c r="G16" s="30"/>
      <c r="H16" s="30"/>
      <c r="I16" s="30"/>
      <c r="J16" s="30"/>
      <c r="K16" s="30"/>
      <c r="L16" s="30"/>
      <c r="M16" s="30"/>
      <c r="N16" s="30"/>
      <c r="O16" s="30"/>
      <c r="P16" s="51"/>
      <c r="Q16" s="29"/>
      <c r="R16" s="29"/>
      <c r="S16" s="29"/>
      <c r="T16" s="29"/>
    </row>
    <row r="17" spans="1:20" outlineLevel="1" x14ac:dyDescent="0.4">
      <c r="A17" s="51"/>
      <c r="B17" s="51"/>
      <c r="C17" s="51"/>
      <c r="D17" s="64" t="s">
        <v>110</v>
      </c>
      <c r="E17" s="52">
        <v>200000</v>
      </c>
      <c r="F17" s="30">
        <v>200000</v>
      </c>
      <c r="G17" s="30">
        <v>200000</v>
      </c>
      <c r="H17" s="30"/>
      <c r="I17" s="30"/>
      <c r="J17" s="30"/>
      <c r="K17" s="30"/>
      <c r="L17" s="30"/>
      <c r="M17" s="30"/>
      <c r="N17" s="30"/>
      <c r="O17" s="30"/>
      <c r="P17" s="51"/>
      <c r="Q17" s="51"/>
      <c r="R17" s="51"/>
      <c r="S17" s="51"/>
      <c r="T17" s="51"/>
    </row>
    <row r="18" spans="1:20" outlineLevel="1" x14ac:dyDescent="0.4">
      <c r="A18" s="29"/>
      <c r="B18" s="51"/>
      <c r="C18" s="51"/>
      <c r="D18" s="64" t="s">
        <v>111</v>
      </c>
      <c r="F18" s="51"/>
      <c r="G18" s="51"/>
      <c r="H18" s="30">
        <v>30000</v>
      </c>
      <c r="I18" s="30">
        <v>30000</v>
      </c>
      <c r="J18" s="30">
        <v>30000</v>
      </c>
      <c r="K18" s="30">
        <v>30000</v>
      </c>
      <c r="L18" s="30">
        <v>30000</v>
      </c>
      <c r="M18" s="30">
        <v>30000</v>
      </c>
      <c r="N18" s="30"/>
      <c r="O18" s="30"/>
      <c r="P18" s="51"/>
      <c r="Q18" s="29"/>
      <c r="R18" s="29"/>
      <c r="S18" s="29"/>
      <c r="T18" s="29"/>
    </row>
    <row r="19" spans="1:20" outlineLevel="1" x14ac:dyDescent="0.4">
      <c r="A19" s="29"/>
      <c r="B19" s="51"/>
      <c r="C19" s="51"/>
      <c r="D19" s="64"/>
      <c r="E19" s="52"/>
      <c r="F19" s="30"/>
      <c r="G19" s="30"/>
      <c r="H19" s="30"/>
      <c r="I19" s="30"/>
      <c r="J19" s="51"/>
      <c r="K19" s="30"/>
      <c r="L19" s="30"/>
      <c r="M19" s="30"/>
      <c r="N19" s="30"/>
      <c r="O19" s="30"/>
      <c r="P19" s="30"/>
      <c r="Q19" s="29"/>
      <c r="R19" s="29"/>
      <c r="S19" s="29"/>
      <c r="T19" s="29"/>
    </row>
    <row r="20" spans="1:20" outlineLevel="1" x14ac:dyDescent="0.4">
      <c r="A20" s="29"/>
      <c r="B20" s="51"/>
      <c r="C20" s="51"/>
      <c r="D20" s="64" t="s">
        <v>112</v>
      </c>
      <c r="E20" s="52">
        <v>300000</v>
      </c>
      <c r="F20" s="30">
        <v>300000</v>
      </c>
      <c r="G20" s="30">
        <v>300000</v>
      </c>
      <c r="H20" s="30">
        <v>300000</v>
      </c>
      <c r="I20" s="30">
        <v>300000</v>
      </c>
      <c r="J20" s="30">
        <v>300000</v>
      </c>
      <c r="K20" s="30">
        <v>150000</v>
      </c>
      <c r="L20" s="30"/>
      <c r="M20" s="30"/>
      <c r="N20" s="30"/>
      <c r="O20" s="30"/>
      <c r="P20" s="51"/>
      <c r="Q20" s="29"/>
      <c r="R20" s="29"/>
      <c r="S20" s="29"/>
      <c r="T20" s="29"/>
    </row>
    <row r="21" spans="1:20" outlineLevel="1" x14ac:dyDescent="0.4">
      <c r="A21" s="29"/>
      <c r="B21" s="51"/>
      <c r="C21" s="51"/>
      <c r="D21" s="64" t="s">
        <v>113</v>
      </c>
      <c r="E21" s="52"/>
      <c r="F21" s="51"/>
      <c r="G21" s="51"/>
      <c r="H21" s="51"/>
      <c r="I21" s="51"/>
      <c r="J21" s="51"/>
      <c r="K21" s="30">
        <v>600000</v>
      </c>
      <c r="L21" s="30">
        <v>600000</v>
      </c>
      <c r="M21" s="30">
        <v>600000</v>
      </c>
      <c r="N21" s="30">
        <v>600000</v>
      </c>
      <c r="O21" s="30">
        <v>600000</v>
      </c>
      <c r="P21" s="30"/>
      <c r="Q21" s="29"/>
      <c r="R21" s="29"/>
      <c r="S21" s="29"/>
      <c r="T21" s="29"/>
    </row>
    <row r="22" spans="1:20" s="29" customFormat="1" outlineLevel="1" x14ac:dyDescent="0.4">
      <c r="B22" s="51"/>
      <c r="C22" s="51"/>
      <c r="D22" s="64" t="s">
        <v>114</v>
      </c>
      <c r="E22" s="5"/>
      <c r="F22" s="30">
        <v>600000</v>
      </c>
      <c r="G22" s="30">
        <v>600000</v>
      </c>
      <c r="H22" s="30">
        <v>600000</v>
      </c>
      <c r="I22" s="30">
        <v>600000</v>
      </c>
      <c r="J22" s="30">
        <v>600000</v>
      </c>
      <c r="K22" s="30"/>
      <c r="L22" s="30"/>
      <c r="M22" s="30"/>
      <c r="N22" s="30"/>
      <c r="O22" s="30"/>
      <c r="P22" s="51"/>
    </row>
    <row r="23" spans="1:20" outlineLevel="1" x14ac:dyDescent="0.4">
      <c r="A23" s="29"/>
      <c r="B23" s="51"/>
      <c r="C23" s="51"/>
      <c r="D23" s="64" t="s">
        <v>109</v>
      </c>
      <c r="E23" s="52"/>
      <c r="F23" s="51"/>
      <c r="G23" s="30">
        <v>600000</v>
      </c>
      <c r="H23" s="30">
        <v>600000</v>
      </c>
      <c r="I23" s="30">
        <v>600000</v>
      </c>
      <c r="J23" s="30">
        <v>600000</v>
      </c>
      <c r="K23" s="30">
        <v>600000</v>
      </c>
      <c r="L23" s="30">
        <v>600000</v>
      </c>
      <c r="M23" s="51"/>
      <c r="N23" s="51"/>
      <c r="O23" s="51"/>
      <c r="P23" s="51"/>
      <c r="Q23" s="29"/>
      <c r="R23" s="29"/>
      <c r="S23" s="29"/>
      <c r="T23" s="29"/>
    </row>
    <row r="24" spans="1:20" outlineLevel="1" x14ac:dyDescent="0.4">
      <c r="A24" s="29"/>
      <c r="B24" s="51"/>
      <c r="C24" s="51"/>
      <c r="D24" s="64"/>
      <c r="E24" s="52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51"/>
      <c r="Q24" s="29"/>
      <c r="R24" s="29"/>
      <c r="S24" s="29"/>
      <c r="T24" s="29"/>
    </row>
    <row r="25" spans="1:20" s="29" customFormat="1" outlineLevel="1" x14ac:dyDescent="0.4">
      <c r="B25" s="51"/>
      <c r="C25" s="51"/>
      <c r="D25" s="64" t="s">
        <v>115</v>
      </c>
      <c r="E25" s="5"/>
      <c r="F25" s="51"/>
      <c r="G25" s="51"/>
      <c r="H25" s="51"/>
      <c r="I25" s="51"/>
      <c r="J25" s="51"/>
      <c r="K25" s="30">
        <v>600000</v>
      </c>
      <c r="L25" s="30">
        <v>600000</v>
      </c>
      <c r="M25" s="30">
        <v>600000</v>
      </c>
      <c r="N25" s="30">
        <v>600000</v>
      </c>
      <c r="O25" s="30"/>
      <c r="P25" s="30"/>
    </row>
    <row r="26" spans="1:20" outlineLevel="1" x14ac:dyDescent="0.4">
      <c r="B26" s="51"/>
      <c r="C26" s="51"/>
      <c r="D26" s="64" t="s">
        <v>116</v>
      </c>
      <c r="E26" s="52"/>
      <c r="F26" s="30"/>
      <c r="G26" s="51"/>
      <c r="H26" s="51"/>
      <c r="I26" s="51"/>
      <c r="J26" s="51"/>
      <c r="K26" s="30"/>
      <c r="L26" s="30"/>
      <c r="M26" s="30">
        <v>600000</v>
      </c>
      <c r="N26" s="30">
        <v>600000</v>
      </c>
      <c r="O26" s="30">
        <v>600000</v>
      </c>
      <c r="P26" s="30">
        <v>600000</v>
      </c>
    </row>
    <row r="27" spans="1:20" outlineLevel="1" x14ac:dyDescent="0.4">
      <c r="A27" s="51"/>
      <c r="B27" s="51"/>
      <c r="C27" s="51"/>
      <c r="D27" s="64" t="s">
        <v>117</v>
      </c>
      <c r="F27" s="51"/>
      <c r="G27" s="51"/>
      <c r="H27" s="51"/>
      <c r="I27" s="51"/>
      <c r="J27" s="51"/>
      <c r="K27" s="30">
        <v>600000</v>
      </c>
      <c r="L27" s="30">
        <v>600000</v>
      </c>
      <c r="M27" s="30">
        <v>600000</v>
      </c>
      <c r="N27" s="30">
        <v>600000</v>
      </c>
      <c r="O27" s="30">
        <v>600000</v>
      </c>
      <c r="P27" s="30">
        <v>600000</v>
      </c>
      <c r="Q27" s="51"/>
      <c r="R27" s="51"/>
      <c r="S27" s="51"/>
      <c r="T27" s="51"/>
    </row>
    <row r="28" spans="1:20" outlineLevel="1" x14ac:dyDescent="0.4">
      <c r="A28" s="51"/>
      <c r="B28" s="51"/>
      <c r="C28" s="51"/>
      <c r="D28" s="68"/>
      <c r="E28" s="52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51"/>
      <c r="R28" s="51"/>
      <c r="S28" s="51"/>
      <c r="T28" s="51"/>
    </row>
    <row r="29" spans="1:20" outlineLevel="1" x14ac:dyDescent="0.4">
      <c r="A29" s="51"/>
      <c r="B29" s="51"/>
      <c r="C29" s="51"/>
      <c r="D29" s="69" t="s">
        <v>118</v>
      </c>
      <c r="E29" s="52"/>
      <c r="F29" s="30"/>
      <c r="G29" s="30"/>
      <c r="H29" s="30">
        <v>600000</v>
      </c>
      <c r="I29" s="30">
        <v>600000</v>
      </c>
      <c r="J29" s="30">
        <v>600000</v>
      </c>
      <c r="K29" s="30">
        <v>600000</v>
      </c>
      <c r="L29" s="30">
        <v>600000</v>
      </c>
      <c r="M29" s="30"/>
      <c r="N29" s="30"/>
      <c r="O29" s="30"/>
      <c r="P29" s="30"/>
      <c r="Q29" s="51"/>
      <c r="R29" s="51"/>
      <c r="S29" s="51"/>
      <c r="T29" s="51"/>
    </row>
    <row r="30" spans="1:20" outlineLevel="1" x14ac:dyDescent="0.4">
      <c r="A30" s="51"/>
      <c r="B30" s="51"/>
      <c r="C30" s="51"/>
      <c r="D30" s="69" t="s">
        <v>119</v>
      </c>
      <c r="E30" s="52"/>
      <c r="F30" s="30"/>
      <c r="G30" s="30"/>
      <c r="H30" s="30"/>
      <c r="I30" s="30"/>
      <c r="J30" s="30"/>
      <c r="K30" s="30"/>
      <c r="L30" s="30"/>
      <c r="M30" s="30"/>
      <c r="N30" s="30">
        <v>600000</v>
      </c>
      <c r="O30" s="30">
        <v>600000</v>
      </c>
      <c r="P30" s="30">
        <v>600000</v>
      </c>
      <c r="Q30" s="51"/>
      <c r="R30" s="51"/>
      <c r="S30" s="51"/>
      <c r="T30" s="51"/>
    </row>
    <row r="31" spans="1:20" outlineLevel="1" x14ac:dyDescent="0.4">
      <c r="A31" s="51"/>
      <c r="B31" s="51"/>
      <c r="C31" s="51"/>
      <c r="D31" s="69" t="s">
        <v>120</v>
      </c>
      <c r="E31" s="52"/>
      <c r="F31" s="30"/>
      <c r="G31" s="30"/>
      <c r="H31" s="30"/>
      <c r="I31" s="30"/>
      <c r="J31" s="30"/>
      <c r="K31" s="30"/>
      <c r="L31" s="51"/>
      <c r="M31" s="30"/>
      <c r="N31" s="30"/>
      <c r="O31" s="30"/>
      <c r="P31" s="30">
        <v>600000</v>
      </c>
      <c r="Q31" s="51"/>
      <c r="R31" s="51"/>
      <c r="S31" s="51"/>
      <c r="T31" s="51"/>
    </row>
    <row r="32" spans="1:20" outlineLevel="1" x14ac:dyDescent="0.4">
      <c r="A32" s="51"/>
      <c r="B32" s="51"/>
      <c r="C32" s="51"/>
      <c r="D32" s="70"/>
      <c r="E32" s="5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51"/>
      <c r="R32" s="51"/>
      <c r="S32" s="51"/>
      <c r="T32" s="51"/>
    </row>
    <row r="33" spans="1:20" s="29" customFormat="1" outlineLevel="1" collapsed="1" x14ac:dyDescent="0.4">
      <c r="A33" s="51"/>
      <c r="B33" s="51"/>
      <c r="C33" s="51" t="s">
        <v>121</v>
      </c>
      <c r="D33" s="64"/>
      <c r="E33" s="52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51"/>
      <c r="Q33" s="51"/>
      <c r="R33" s="51"/>
      <c r="S33" s="51"/>
      <c r="T33" s="51"/>
    </row>
    <row r="34" spans="1:20" s="29" customFormat="1" outlineLevel="1" x14ac:dyDescent="0.4">
      <c r="A34" s="51"/>
      <c r="B34" s="51"/>
      <c r="C34" s="51"/>
      <c r="D34" s="64"/>
      <c r="E34" s="52">
        <v>1000000</v>
      </c>
      <c r="F34" s="30">
        <v>1000000</v>
      </c>
      <c r="G34" s="30">
        <v>6000000</v>
      </c>
      <c r="H34" s="30">
        <v>1000000</v>
      </c>
      <c r="I34" s="30">
        <v>1000000</v>
      </c>
      <c r="J34" s="30">
        <v>1000000</v>
      </c>
      <c r="K34" s="30">
        <v>1000000</v>
      </c>
      <c r="L34" s="30">
        <v>1000000</v>
      </c>
      <c r="M34" s="30">
        <v>1000000</v>
      </c>
      <c r="N34" s="30">
        <v>1000000</v>
      </c>
      <c r="O34" s="30">
        <v>1000000</v>
      </c>
      <c r="P34" s="30">
        <v>1000000</v>
      </c>
      <c r="Q34" s="51"/>
      <c r="R34" s="51"/>
      <c r="S34" s="51"/>
      <c r="T34" s="51"/>
    </row>
    <row r="35" spans="1:20" s="51" customFormat="1" outlineLevel="1" x14ac:dyDescent="0.4">
      <c r="D35" s="64"/>
      <c r="E35" s="5"/>
    </row>
    <row r="36" spans="1:20" s="29" customFormat="1" outlineLevel="1" x14ac:dyDescent="0.4">
      <c r="A36" s="51"/>
      <c r="B36" s="51"/>
      <c r="C36" s="51"/>
      <c r="D36" s="64" t="s">
        <v>66</v>
      </c>
      <c r="E36" s="52">
        <f>見込み作成シート!E2*20*0.7*6000</f>
        <v>2520000</v>
      </c>
      <c r="F36" s="30">
        <f>見込み作成シート!F2*20*0.7*6000</f>
        <v>2520000</v>
      </c>
      <c r="G36" s="30">
        <f>見込み作成シート!G2*20*0.7*6000</f>
        <v>2520000</v>
      </c>
      <c r="H36" s="30">
        <f>見込み作成シート!H2*20*0.7*6000</f>
        <v>2520000</v>
      </c>
      <c r="I36" s="30">
        <f>見込み作成シート!I2*20*0.7*6000</f>
        <v>2520000</v>
      </c>
      <c r="J36" s="30">
        <f>見込み作成シート!J2*20*0.7*6000</f>
        <v>2520000</v>
      </c>
      <c r="K36" s="30">
        <f>見込み作成シート!K2*20*0.7*6000</f>
        <v>2520000</v>
      </c>
      <c r="L36" s="30">
        <f>見込み作成シート!L2*20*0.7*6000</f>
        <v>2520000</v>
      </c>
      <c r="M36" s="30">
        <f>見込み作成シート!M2*20*0.7*6000</f>
        <v>2520000</v>
      </c>
      <c r="N36" s="30">
        <f>見込み作成シート!N2*20*0.7*6000</f>
        <v>2520000</v>
      </c>
      <c r="O36" s="30">
        <f>見込み作成シート!O2*20*0.7*6000</f>
        <v>2520000</v>
      </c>
      <c r="P36" s="30">
        <f>見込み作成シート!P2*20*0.7*6000</f>
        <v>2520000</v>
      </c>
      <c r="Q36" s="51"/>
      <c r="R36" s="51"/>
      <c r="S36" s="51"/>
      <c r="T36" s="51"/>
    </row>
    <row r="37" spans="1:20" outlineLevel="1" x14ac:dyDescent="0.4">
      <c r="A37" s="51"/>
      <c r="B37" s="51"/>
      <c r="C37" s="51"/>
      <c r="D37" s="64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 outlineLevel="1" x14ac:dyDescent="0.4">
      <c r="A38" s="51"/>
      <c r="B38" s="51"/>
      <c r="C38" s="51"/>
      <c r="D38" s="64"/>
      <c r="E38" s="52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51"/>
      <c r="Q38" s="51"/>
      <c r="R38" s="51"/>
      <c r="S38" s="51"/>
      <c r="T38" s="51"/>
    </row>
    <row r="39" spans="1:20" outlineLevel="1" collapsed="1" x14ac:dyDescent="0.4">
      <c r="A39" s="51"/>
      <c r="B39" s="51"/>
      <c r="C39" s="51"/>
      <c r="D39" s="64"/>
      <c r="E39" s="52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51"/>
      <c r="Q39" s="51"/>
      <c r="R39" s="51"/>
      <c r="S39" s="51"/>
      <c r="T39" s="51"/>
    </row>
    <row r="40" spans="1:20" outlineLevel="1" x14ac:dyDescent="0.4">
      <c r="D40" s="64"/>
    </row>
    <row r="41" spans="1:20" s="29" customFormat="1" outlineLevel="1" x14ac:dyDescent="0.4">
      <c r="A41" s="1"/>
      <c r="B41" s="1"/>
      <c r="C41" s="1"/>
      <c r="D41" s="6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/>
      <c r="R41"/>
      <c r="S41"/>
      <c r="T41"/>
    </row>
    <row r="42" spans="1:20" s="29" customFormat="1" outlineLevel="1" x14ac:dyDescent="0.4">
      <c r="A42" s="56"/>
      <c r="B42" s="56"/>
      <c r="C42" s="56" t="s">
        <v>23</v>
      </c>
      <c r="D42" s="65"/>
      <c r="E42" s="60">
        <f t="shared" ref="E42:P42" si="0">SUM(E2:E41)</f>
        <v>6020000</v>
      </c>
      <c r="F42" s="60">
        <f t="shared" si="0"/>
        <v>6220000</v>
      </c>
      <c r="G42" s="60">
        <f t="shared" si="0"/>
        <v>11220000</v>
      </c>
      <c r="H42" s="60">
        <f t="shared" si="0"/>
        <v>7050000</v>
      </c>
      <c r="I42" s="60">
        <f t="shared" si="0"/>
        <v>6650000</v>
      </c>
      <c r="J42" s="60">
        <f t="shared" si="0"/>
        <v>6650000</v>
      </c>
      <c r="K42" s="60">
        <f t="shared" si="0"/>
        <v>7500000</v>
      </c>
      <c r="L42" s="60">
        <f t="shared" si="0"/>
        <v>6950000</v>
      </c>
      <c r="M42" s="60">
        <f t="shared" si="0"/>
        <v>6350000</v>
      </c>
      <c r="N42" s="60">
        <f t="shared" si="0"/>
        <v>6920000</v>
      </c>
      <c r="O42" s="60">
        <f t="shared" si="0"/>
        <v>6320000</v>
      </c>
      <c r="P42" s="60">
        <f t="shared" si="0"/>
        <v>6720000</v>
      </c>
      <c r="Q42"/>
      <c r="R42"/>
      <c r="S42"/>
      <c r="T42"/>
    </row>
    <row r="43" spans="1:20" s="29" customFormat="1" outlineLevel="1" x14ac:dyDescent="0.4">
      <c r="A43"/>
      <c r="B43"/>
      <c r="C43"/>
      <c r="D43" s="5"/>
      <c r="E43" s="5"/>
      <c r="Q43"/>
      <c r="R43"/>
      <c r="S43"/>
      <c r="T43"/>
    </row>
    <row r="44" spans="1:20" s="51" customFormat="1" x14ac:dyDescent="0.4">
      <c r="A44"/>
      <c r="B44"/>
      <c r="C44"/>
      <c r="D44" s="5"/>
      <c r="E44" s="5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/>
      <c r="R44"/>
      <c r="S44"/>
      <c r="T44"/>
    </row>
    <row r="45" spans="1:20" s="51" customFormat="1" x14ac:dyDescent="0.4">
      <c r="A45"/>
      <c r="B45"/>
      <c r="C45"/>
      <c r="D45" s="5"/>
      <c r="E45" s="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/>
      <c r="R45"/>
      <c r="S45"/>
      <c r="T45"/>
    </row>
    <row r="46" spans="1:20" s="29" customFormat="1" x14ac:dyDescent="0.4">
      <c r="A46"/>
      <c r="B46"/>
      <c r="C46"/>
      <c r="D46" s="5"/>
      <c r="E46" s="5"/>
      <c r="Q46"/>
      <c r="R46"/>
      <c r="S46"/>
      <c r="T46"/>
    </row>
    <row r="47" spans="1:20" s="29" customFormat="1" x14ac:dyDescent="0.4">
      <c r="A47"/>
      <c r="B47"/>
      <c r="C47"/>
      <c r="D47" s="5"/>
      <c r="E47" s="5"/>
      <c r="Q47"/>
      <c r="R47"/>
      <c r="S47"/>
      <c r="T47"/>
    </row>
    <row r="48" spans="1:20" s="29" customFormat="1" x14ac:dyDescent="0.4">
      <c r="A48"/>
      <c r="B48"/>
      <c r="C48"/>
      <c r="D48" s="5"/>
      <c r="E48" s="5"/>
      <c r="Q48"/>
      <c r="R48"/>
      <c r="S48"/>
      <c r="T48"/>
    </row>
    <row r="49" spans="1:20" s="29" customFormat="1" x14ac:dyDescent="0.4">
      <c r="A49"/>
      <c r="B49"/>
      <c r="C49"/>
      <c r="D49" s="5"/>
      <c r="E49" s="5"/>
      <c r="Q49"/>
      <c r="R49"/>
      <c r="S49"/>
      <c r="T49"/>
    </row>
    <row r="50" spans="1:20" s="29" customFormat="1" x14ac:dyDescent="0.4">
      <c r="A50"/>
      <c r="B50"/>
      <c r="C50"/>
      <c r="D50" s="5"/>
      <c r="E50" s="5"/>
      <c r="Q50"/>
      <c r="R50"/>
      <c r="S50"/>
      <c r="T50"/>
    </row>
    <row r="51" spans="1:20" s="29" customFormat="1" x14ac:dyDescent="0.4">
      <c r="A51"/>
      <c r="B51"/>
      <c r="C51"/>
      <c r="D51" s="5"/>
      <c r="E51" s="5"/>
      <c r="Q51"/>
      <c r="R51"/>
      <c r="S51"/>
      <c r="T51"/>
    </row>
    <row r="52" spans="1:20" s="29" customFormat="1" x14ac:dyDescent="0.4">
      <c r="A52"/>
      <c r="B52"/>
      <c r="C52"/>
      <c r="D52" s="5"/>
      <c r="E52" s="5"/>
      <c r="Q52"/>
      <c r="R52"/>
      <c r="S52"/>
      <c r="T52"/>
    </row>
    <row r="53" spans="1:20" s="29" customFormat="1" x14ac:dyDescent="0.4">
      <c r="A53"/>
      <c r="B53"/>
      <c r="C53"/>
      <c r="D53" s="5"/>
      <c r="E53" s="5"/>
      <c r="Q53"/>
      <c r="R53"/>
      <c r="S53"/>
      <c r="T53"/>
    </row>
    <row r="54" spans="1:20" s="29" customFormat="1" x14ac:dyDescent="0.4">
      <c r="A54"/>
      <c r="B54"/>
      <c r="C54"/>
      <c r="D54" s="5"/>
      <c r="E54" s="5"/>
      <c r="Q54"/>
      <c r="R54"/>
      <c r="S54"/>
      <c r="T54"/>
    </row>
    <row r="55" spans="1:20" s="29" customFormat="1" x14ac:dyDescent="0.4">
      <c r="A55"/>
      <c r="B55"/>
      <c r="C55"/>
      <c r="D55" s="5"/>
      <c r="E55" s="5"/>
      <c r="Q55"/>
      <c r="R55"/>
      <c r="S55"/>
      <c r="T55"/>
    </row>
    <row r="56" spans="1:20" s="29" customFormat="1" x14ac:dyDescent="0.4">
      <c r="A56"/>
      <c r="B56"/>
      <c r="C56"/>
      <c r="D56" s="5"/>
      <c r="E56" s="5"/>
      <c r="Q56"/>
      <c r="R56"/>
      <c r="S56"/>
      <c r="T56"/>
    </row>
    <row r="57" spans="1:20" s="29" customFormat="1" x14ac:dyDescent="0.4">
      <c r="A57"/>
      <c r="B57"/>
      <c r="C57"/>
      <c r="D57" s="5"/>
      <c r="E57" s="5"/>
      <c r="Q57"/>
      <c r="R57"/>
      <c r="S57"/>
      <c r="T57"/>
    </row>
    <row r="58" spans="1:20" s="29" customFormat="1" x14ac:dyDescent="0.4">
      <c r="A58"/>
      <c r="B58"/>
      <c r="C58"/>
      <c r="D58" s="5"/>
      <c r="E58" s="5"/>
      <c r="Q58"/>
      <c r="R58"/>
      <c r="S58"/>
      <c r="T58"/>
    </row>
    <row r="59" spans="1:20" s="51" customFormat="1" x14ac:dyDescent="0.4">
      <c r="A59"/>
      <c r="B59"/>
      <c r="C59"/>
      <c r="D59" s="5"/>
      <c r="E59" s="5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/>
      <c r="R59"/>
      <c r="S59"/>
      <c r="T59"/>
    </row>
    <row r="60" spans="1:20" s="29" customFormat="1" x14ac:dyDescent="0.4">
      <c r="A60"/>
      <c r="B60"/>
      <c r="C60"/>
      <c r="D60" s="5"/>
      <c r="E60" s="5"/>
      <c r="Q60"/>
      <c r="R60"/>
      <c r="S60"/>
      <c r="T60"/>
    </row>
    <row r="61" spans="1:20" s="29" customFormat="1" x14ac:dyDescent="0.4">
      <c r="A61"/>
      <c r="B61"/>
      <c r="C61"/>
      <c r="D61" s="5"/>
      <c r="E61" s="5"/>
      <c r="Q61"/>
      <c r="R61"/>
      <c r="S61"/>
      <c r="T61"/>
    </row>
    <row r="62" spans="1:20" s="29" customFormat="1" x14ac:dyDescent="0.4">
      <c r="A62"/>
      <c r="B62"/>
      <c r="C62"/>
      <c r="D62" s="5"/>
      <c r="E62" s="5"/>
      <c r="Q62"/>
      <c r="R62"/>
      <c r="S62"/>
      <c r="T62"/>
    </row>
    <row r="63" spans="1:20" s="29" customFormat="1" x14ac:dyDescent="0.4">
      <c r="A63"/>
      <c r="B63"/>
      <c r="C63"/>
      <c r="D63" s="5"/>
      <c r="E63" s="5"/>
      <c r="Q63"/>
      <c r="R63"/>
      <c r="S63"/>
      <c r="T63"/>
    </row>
    <row r="64" spans="1:20" s="29" customFormat="1" x14ac:dyDescent="0.4">
      <c r="A64"/>
      <c r="B64"/>
      <c r="C64"/>
      <c r="D64" s="5"/>
      <c r="E64" s="5"/>
      <c r="Q64"/>
      <c r="R64"/>
      <c r="S64"/>
      <c r="T64"/>
    </row>
    <row r="65" spans="1:20" s="29" customFormat="1" x14ac:dyDescent="0.4">
      <c r="A65"/>
      <c r="B65"/>
      <c r="C65"/>
      <c r="D65" s="5"/>
      <c r="E65" s="5"/>
      <c r="Q65"/>
      <c r="R65"/>
      <c r="S65"/>
      <c r="T65"/>
    </row>
    <row r="66" spans="1:20" s="29" customFormat="1" x14ac:dyDescent="0.4">
      <c r="A66"/>
      <c r="B66"/>
      <c r="C66"/>
      <c r="D66" s="5"/>
      <c r="E66" s="5"/>
      <c r="Q66"/>
      <c r="R66"/>
      <c r="S66"/>
      <c r="T66"/>
    </row>
    <row r="67" spans="1:20" s="29" customFormat="1" x14ac:dyDescent="0.4">
      <c r="A67"/>
      <c r="B67"/>
      <c r="C67"/>
      <c r="D67" s="5"/>
      <c r="E67" s="5"/>
      <c r="Q67"/>
      <c r="R67"/>
      <c r="S67"/>
      <c r="T67"/>
    </row>
    <row r="69" spans="1:20" s="51" customFormat="1" x14ac:dyDescent="0.4">
      <c r="A69"/>
      <c r="B69"/>
      <c r="C69"/>
      <c r="D69" s="5"/>
      <c r="E69" s="5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/>
      <c r="R69"/>
      <c r="S69"/>
      <c r="T69"/>
    </row>
    <row r="70" spans="1:20" s="51" customFormat="1" x14ac:dyDescent="0.4">
      <c r="A70"/>
      <c r="B70"/>
      <c r="C70"/>
      <c r="D70" s="5"/>
      <c r="E70" s="5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/>
      <c r="R70"/>
      <c r="S70"/>
      <c r="T70"/>
    </row>
    <row r="71" spans="1:20" s="51" customFormat="1" x14ac:dyDescent="0.4">
      <c r="A71"/>
      <c r="B71"/>
      <c r="C71"/>
      <c r="D71" s="5"/>
      <c r="E71" s="5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/>
      <c r="R71"/>
      <c r="S71"/>
      <c r="T71"/>
    </row>
    <row r="72" spans="1:20" s="51" customFormat="1" x14ac:dyDescent="0.4">
      <c r="A72"/>
      <c r="B72"/>
      <c r="C72"/>
      <c r="D72" s="5"/>
      <c r="E72" s="5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/>
      <c r="R72"/>
      <c r="S72"/>
      <c r="T72"/>
    </row>
    <row r="73" spans="1:20" s="51" customFormat="1" x14ac:dyDescent="0.4">
      <c r="A73"/>
      <c r="B73"/>
      <c r="C73"/>
      <c r="D73" s="5"/>
      <c r="E73" s="5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/>
      <c r="R73"/>
      <c r="S73"/>
      <c r="T73"/>
    </row>
    <row r="74" spans="1:20" s="51" customFormat="1" x14ac:dyDescent="0.4">
      <c r="A74"/>
      <c r="B74"/>
      <c r="C74"/>
      <c r="D74" s="5"/>
      <c r="E74" s="5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/>
      <c r="R74"/>
      <c r="S74"/>
      <c r="T74"/>
    </row>
    <row r="75" spans="1:20" s="51" customFormat="1" x14ac:dyDescent="0.4">
      <c r="A75"/>
      <c r="B75"/>
      <c r="C75"/>
      <c r="D75" s="5"/>
      <c r="E75" s="5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/>
      <c r="R75"/>
      <c r="S75"/>
      <c r="T75"/>
    </row>
    <row r="76" spans="1:20" s="51" customFormat="1" x14ac:dyDescent="0.4">
      <c r="A76"/>
      <c r="B76"/>
      <c r="C76"/>
      <c r="D76" s="5"/>
      <c r="E76" s="5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/>
      <c r="R76"/>
      <c r="S76"/>
      <c r="T76"/>
    </row>
    <row r="77" spans="1:20" s="51" customFormat="1" x14ac:dyDescent="0.4">
      <c r="A77"/>
      <c r="B77"/>
      <c r="C77"/>
      <c r="D77" s="5"/>
      <c r="E77" s="5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/>
      <c r="R77"/>
      <c r="S77"/>
      <c r="T77"/>
    </row>
    <row r="78" spans="1:20" s="51" customFormat="1" x14ac:dyDescent="0.4">
      <c r="A78"/>
      <c r="B78"/>
      <c r="C78"/>
      <c r="D78" s="5"/>
      <c r="E78" s="5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/>
      <c r="R78"/>
      <c r="S78"/>
      <c r="T78"/>
    </row>
    <row r="79" spans="1:20" s="51" customFormat="1" x14ac:dyDescent="0.4">
      <c r="A79"/>
      <c r="B79"/>
      <c r="C79"/>
      <c r="D79" s="5"/>
      <c r="E79" s="5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/>
      <c r="R79"/>
      <c r="S79"/>
      <c r="T79"/>
    </row>
    <row r="80" spans="1:20" s="51" customFormat="1" x14ac:dyDescent="0.4">
      <c r="A80"/>
      <c r="B80"/>
      <c r="C80"/>
      <c r="D80" s="5"/>
      <c r="E80" s="5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/>
      <c r="R80"/>
      <c r="S80"/>
      <c r="T80"/>
    </row>
    <row r="81" spans="1:20" s="51" customFormat="1" x14ac:dyDescent="0.4">
      <c r="A81"/>
      <c r="B81"/>
      <c r="C81"/>
      <c r="D81" s="5"/>
      <c r="E81" s="5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/>
      <c r="R81"/>
      <c r="S81"/>
      <c r="T81"/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4"/>
  <sheetViews>
    <sheetView workbookViewId="0"/>
  </sheetViews>
  <sheetFormatPr defaultRowHeight="18.75" x14ac:dyDescent="0.4"/>
  <cols>
    <col min="3" max="3" width="17.25" customWidth="1"/>
    <col min="4" max="5" width="9" style="5"/>
    <col min="6" max="16" width="9" style="29"/>
  </cols>
  <sheetData>
    <row r="1" spans="1:16" x14ac:dyDescent="0.4">
      <c r="A1" s="6" t="s">
        <v>44</v>
      </c>
      <c r="B1" s="1"/>
      <c r="C1" s="1"/>
      <c r="D1" s="2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4">
      <c r="A2" s="31"/>
      <c r="B2" s="31"/>
      <c r="C2" s="61" t="s">
        <v>122</v>
      </c>
      <c r="D2" s="71"/>
      <c r="E2" s="44">
        <v>126000</v>
      </c>
      <c r="F2" s="62">
        <v>126000</v>
      </c>
      <c r="G2" s="62">
        <v>126000</v>
      </c>
      <c r="H2" s="62">
        <v>126000</v>
      </c>
      <c r="I2" s="62">
        <v>126000</v>
      </c>
      <c r="J2" s="62">
        <v>168000</v>
      </c>
      <c r="K2" s="62">
        <v>126000</v>
      </c>
      <c r="L2" s="62">
        <v>126000</v>
      </c>
      <c r="M2" s="62">
        <v>126000</v>
      </c>
      <c r="N2" s="62">
        <v>168000</v>
      </c>
      <c r="O2" s="62">
        <v>126000</v>
      </c>
      <c r="P2" s="62">
        <v>126000</v>
      </c>
    </row>
    <row r="3" spans="1:16" x14ac:dyDescent="0.4">
      <c r="A3" s="31"/>
      <c r="B3" s="31"/>
      <c r="C3" s="61"/>
      <c r="D3" s="71"/>
      <c r="E3" s="44">
        <v>40000</v>
      </c>
      <c r="F3" s="62">
        <v>40000</v>
      </c>
      <c r="G3" s="62">
        <v>40000</v>
      </c>
      <c r="H3" s="62">
        <v>40000</v>
      </c>
      <c r="I3" s="62">
        <v>40000</v>
      </c>
      <c r="J3" s="62">
        <v>40000</v>
      </c>
      <c r="K3" s="62">
        <v>40000</v>
      </c>
      <c r="L3" s="62">
        <v>40000</v>
      </c>
      <c r="M3" s="62">
        <v>40000</v>
      </c>
      <c r="N3" s="62">
        <v>40000</v>
      </c>
      <c r="O3" s="62">
        <v>40000</v>
      </c>
      <c r="P3" s="62">
        <v>40000</v>
      </c>
    </row>
    <row r="4" spans="1:16" x14ac:dyDescent="0.4">
      <c r="A4" s="31"/>
      <c r="B4" s="31"/>
      <c r="C4" s="61"/>
      <c r="D4" s="71"/>
      <c r="E4" s="44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4">
      <c r="A5" s="31"/>
      <c r="B5" s="31"/>
      <c r="C5" s="61"/>
      <c r="D5" s="71"/>
      <c r="E5" s="44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6" x14ac:dyDescent="0.4">
      <c r="A6" s="31"/>
      <c r="B6" s="31"/>
      <c r="C6" s="61"/>
      <c r="D6" s="71"/>
      <c r="E6" s="44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x14ac:dyDescent="0.4">
      <c r="A7" s="31"/>
      <c r="B7" s="31"/>
      <c r="C7" s="61"/>
      <c r="D7" s="71"/>
      <c r="E7" s="44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4">
      <c r="A8" s="31"/>
      <c r="B8" s="31"/>
      <c r="C8" s="61" t="s">
        <v>123</v>
      </c>
      <c r="D8" s="71"/>
      <c r="E8" s="44">
        <v>10000</v>
      </c>
      <c r="F8" s="62">
        <v>10000</v>
      </c>
      <c r="G8" s="62">
        <v>10000</v>
      </c>
      <c r="H8" s="62">
        <v>10000</v>
      </c>
      <c r="I8" s="62">
        <v>10000</v>
      </c>
      <c r="J8" s="62">
        <v>10000</v>
      </c>
      <c r="K8" s="62">
        <v>10000</v>
      </c>
      <c r="L8" s="62">
        <v>10000</v>
      </c>
      <c r="M8" s="62">
        <v>10000</v>
      </c>
      <c r="N8" s="62">
        <v>10000</v>
      </c>
      <c r="O8" s="62">
        <v>10000</v>
      </c>
      <c r="P8" s="62">
        <v>10000</v>
      </c>
    </row>
    <row r="9" spans="1:16" x14ac:dyDescent="0.4">
      <c r="A9" s="31"/>
      <c r="B9" s="31"/>
      <c r="C9" s="71" t="s">
        <v>88</v>
      </c>
      <c r="D9" s="71"/>
      <c r="E9" s="44"/>
      <c r="F9" s="62"/>
      <c r="G9" s="62"/>
      <c r="H9" s="62"/>
      <c r="I9" s="62"/>
      <c r="J9" s="62"/>
      <c r="K9" s="62"/>
      <c r="L9" s="62"/>
      <c r="M9" s="62">
        <v>200000</v>
      </c>
      <c r="N9" s="62"/>
      <c r="O9" s="62"/>
      <c r="P9" s="62"/>
    </row>
    <row r="10" spans="1:16" x14ac:dyDescent="0.4">
      <c r="A10" s="31"/>
      <c r="B10" s="31"/>
      <c r="C10" s="61" t="s">
        <v>66</v>
      </c>
      <c r="D10" s="71"/>
      <c r="E10" s="44">
        <v>50000</v>
      </c>
      <c r="F10" s="62">
        <v>50000</v>
      </c>
      <c r="G10" s="62">
        <v>50000</v>
      </c>
      <c r="H10" s="62">
        <v>50000</v>
      </c>
      <c r="I10" s="62">
        <v>50000</v>
      </c>
      <c r="J10" s="62">
        <v>50000</v>
      </c>
      <c r="K10" s="62">
        <v>50000</v>
      </c>
      <c r="L10" s="62">
        <v>50000</v>
      </c>
      <c r="M10" s="62">
        <v>50000</v>
      </c>
      <c r="N10" s="62">
        <v>50000</v>
      </c>
      <c r="O10" s="62">
        <v>50000</v>
      </c>
      <c r="P10" s="62">
        <v>50000</v>
      </c>
    </row>
    <row r="11" spans="1:16" x14ac:dyDescent="0.4">
      <c r="A11" s="31"/>
      <c r="B11" s="31"/>
      <c r="C11" s="71"/>
      <c r="D11" s="71"/>
      <c r="E11" s="44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x14ac:dyDescent="0.4">
      <c r="A12" s="31"/>
      <c r="B12" s="31"/>
      <c r="C12" s="31"/>
      <c r="D12" s="71"/>
      <c r="E12" s="4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x14ac:dyDescent="0.4">
      <c r="A13" s="1"/>
      <c r="B13" s="1"/>
      <c r="C13" s="1"/>
      <c r="D13" s="1"/>
      <c r="E13" s="4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56"/>
      <c r="B14" s="56"/>
      <c r="C14" s="56" t="s">
        <v>24</v>
      </c>
      <c r="D14" s="56"/>
      <c r="E14" s="72">
        <f>SUM(E2:E13)</f>
        <v>226000</v>
      </c>
      <c r="F14" s="57">
        <f t="shared" ref="F14:P14" si="0">SUM(F2:F13)</f>
        <v>226000</v>
      </c>
      <c r="G14" s="57">
        <f t="shared" si="0"/>
        <v>226000</v>
      </c>
      <c r="H14" s="57">
        <f t="shared" si="0"/>
        <v>226000</v>
      </c>
      <c r="I14" s="57">
        <f t="shared" si="0"/>
        <v>226000</v>
      </c>
      <c r="J14" s="57">
        <f t="shared" si="0"/>
        <v>268000</v>
      </c>
      <c r="K14" s="57">
        <f t="shared" si="0"/>
        <v>226000</v>
      </c>
      <c r="L14" s="57">
        <f t="shared" si="0"/>
        <v>226000</v>
      </c>
      <c r="M14" s="57">
        <f t="shared" si="0"/>
        <v>426000</v>
      </c>
      <c r="N14" s="57">
        <f t="shared" si="0"/>
        <v>268000</v>
      </c>
      <c r="O14" s="57">
        <f t="shared" si="0"/>
        <v>226000</v>
      </c>
      <c r="P14" s="57">
        <f t="shared" si="0"/>
        <v>226000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16"/>
  <sheetViews>
    <sheetView workbookViewId="0"/>
  </sheetViews>
  <sheetFormatPr defaultRowHeight="18.75" x14ac:dyDescent="0.4"/>
  <cols>
    <col min="3" max="3" width="18.625" customWidth="1"/>
    <col min="4" max="4" width="9" style="5"/>
    <col min="5" max="5" width="9.125" style="5" bestFit="1" customWidth="1"/>
    <col min="6" max="16" width="9.125" style="29" bestFit="1" customWidth="1"/>
  </cols>
  <sheetData>
    <row r="1" spans="1:18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8" x14ac:dyDescent="0.4">
      <c r="C2" t="s">
        <v>124</v>
      </c>
      <c r="E2" s="41">
        <v>150000</v>
      </c>
      <c r="F2" s="30">
        <v>150000</v>
      </c>
      <c r="G2" s="30">
        <v>150000</v>
      </c>
      <c r="H2" s="30">
        <v>150000</v>
      </c>
      <c r="I2" s="30">
        <v>150000</v>
      </c>
      <c r="J2" s="30">
        <v>150000</v>
      </c>
      <c r="K2" s="30">
        <v>150000</v>
      </c>
      <c r="L2" s="30">
        <v>150000</v>
      </c>
      <c r="M2" s="30">
        <v>150000</v>
      </c>
      <c r="N2" s="30">
        <v>150000</v>
      </c>
      <c r="O2" s="30">
        <v>150000</v>
      </c>
      <c r="P2" s="30">
        <v>150000</v>
      </c>
    </row>
    <row r="3" spans="1:18" x14ac:dyDescent="0.4">
      <c r="A3" s="31"/>
      <c r="B3" s="31"/>
      <c r="C3" s="31"/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1"/>
      <c r="R3" s="31"/>
    </row>
    <row r="4" spans="1:18" x14ac:dyDescent="0.4">
      <c r="A4" s="31"/>
      <c r="B4" s="31"/>
      <c r="C4" s="31"/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1"/>
      <c r="R4" s="31"/>
    </row>
    <row r="5" spans="1:18" x14ac:dyDescent="0.4">
      <c r="A5" s="31"/>
      <c r="B5" s="31"/>
      <c r="C5" s="31"/>
      <c r="D5" s="71"/>
      <c r="E5" s="44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1"/>
      <c r="R5" s="31"/>
    </row>
    <row r="6" spans="1:18" x14ac:dyDescent="0.4">
      <c r="A6" s="31"/>
      <c r="B6" s="31"/>
      <c r="C6" s="31"/>
      <c r="D6" s="71"/>
      <c r="E6" s="4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1"/>
      <c r="R6" s="31"/>
    </row>
    <row r="7" spans="1:18" x14ac:dyDescent="0.4">
      <c r="A7" s="31"/>
      <c r="B7" s="31"/>
      <c r="C7" s="31" t="s">
        <v>25</v>
      </c>
      <c r="D7" s="71"/>
      <c r="E7" s="44">
        <v>22000</v>
      </c>
      <c r="F7" s="32">
        <v>22000</v>
      </c>
      <c r="G7" s="32">
        <v>22000</v>
      </c>
      <c r="H7" s="32">
        <v>22000</v>
      </c>
      <c r="I7" s="32">
        <v>22000</v>
      </c>
      <c r="J7" s="32">
        <v>22000</v>
      </c>
      <c r="K7" s="32">
        <v>22000</v>
      </c>
      <c r="L7" s="32">
        <v>22000</v>
      </c>
      <c r="M7" s="32">
        <v>22000</v>
      </c>
      <c r="N7" s="32">
        <v>22000</v>
      </c>
      <c r="O7" s="32">
        <v>22000</v>
      </c>
      <c r="P7" s="32">
        <v>22000</v>
      </c>
      <c r="Q7" s="31"/>
      <c r="R7" s="31"/>
    </row>
    <row r="8" spans="1:18" s="29" customFormat="1" x14ac:dyDescent="0.4">
      <c r="A8" s="31"/>
      <c r="B8" s="31"/>
      <c r="C8" s="31"/>
      <c r="D8" s="71"/>
      <c r="E8" s="44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1"/>
      <c r="R8" s="31"/>
    </row>
    <row r="9" spans="1:18" x14ac:dyDescent="0.4">
      <c r="A9" s="31"/>
      <c r="B9" s="31"/>
      <c r="C9" s="31"/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1"/>
      <c r="R9" s="31"/>
    </row>
    <row r="10" spans="1:18" s="29" customFormat="1" x14ac:dyDescent="0.4">
      <c r="A10" s="31"/>
      <c r="B10" s="31"/>
      <c r="C10" s="31" t="s">
        <v>125</v>
      </c>
      <c r="D10" s="71"/>
      <c r="E10" s="44">
        <v>80000</v>
      </c>
      <c r="F10" s="32">
        <v>80000</v>
      </c>
      <c r="G10" s="32">
        <v>80000</v>
      </c>
      <c r="H10" s="32">
        <v>80000</v>
      </c>
      <c r="I10" s="32">
        <v>80000</v>
      </c>
      <c r="J10" s="32">
        <v>80000</v>
      </c>
      <c r="K10" s="32">
        <v>80000</v>
      </c>
      <c r="L10" s="32">
        <v>80000</v>
      </c>
      <c r="M10" s="32">
        <v>80000</v>
      </c>
      <c r="N10" s="32">
        <v>80000</v>
      </c>
      <c r="O10" s="32">
        <v>80000</v>
      </c>
      <c r="P10" s="32">
        <v>80000</v>
      </c>
      <c r="Q10" s="31"/>
      <c r="R10" s="31"/>
    </row>
    <row r="11" spans="1:18" s="29" customFormat="1" x14ac:dyDescent="0.4">
      <c r="A11" s="31"/>
      <c r="B11" s="31"/>
      <c r="C11" s="31" t="s">
        <v>126</v>
      </c>
      <c r="D11" s="71"/>
      <c r="E11" s="44">
        <v>125000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125000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1"/>
      <c r="R11" s="31"/>
    </row>
    <row r="12" spans="1:18" s="29" customFormat="1" x14ac:dyDescent="0.4">
      <c r="A12" s="31"/>
      <c r="B12" s="31"/>
      <c r="C12" s="31"/>
      <c r="D12" s="71"/>
      <c r="E12" s="44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1"/>
      <c r="R12" s="31"/>
    </row>
    <row r="13" spans="1:18" x14ac:dyDescent="0.4">
      <c r="A13" s="31"/>
      <c r="B13" s="31"/>
      <c r="C13" s="31"/>
      <c r="D13" s="71"/>
      <c r="E13" s="44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1"/>
      <c r="R13" s="31"/>
    </row>
    <row r="14" spans="1:18" x14ac:dyDescent="0.4">
      <c r="A14" s="31"/>
      <c r="B14" s="31"/>
      <c r="C14" s="31"/>
      <c r="D14" s="71"/>
      <c r="E14" s="44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1"/>
      <c r="R14" s="31"/>
    </row>
    <row r="15" spans="1:18" x14ac:dyDescent="0.4">
      <c r="A15" s="1"/>
      <c r="B15" s="1"/>
      <c r="C15" s="1"/>
      <c r="D15" s="1"/>
      <c r="E15" s="4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8" x14ac:dyDescent="0.4">
      <c r="A16" s="56"/>
      <c r="B16" s="56"/>
      <c r="C16" s="56" t="s">
        <v>26</v>
      </c>
      <c r="D16" s="56"/>
      <c r="E16" s="72">
        <f>SUM(E2:E15)</f>
        <v>377000</v>
      </c>
      <c r="F16" s="57">
        <f t="shared" ref="F16:P16" si="0">SUM(F2:F15)</f>
        <v>252000</v>
      </c>
      <c r="G16" s="57">
        <f t="shared" si="0"/>
        <v>252000</v>
      </c>
      <c r="H16" s="57">
        <f t="shared" si="0"/>
        <v>252000</v>
      </c>
      <c r="I16" s="57">
        <f t="shared" si="0"/>
        <v>252000</v>
      </c>
      <c r="J16" s="57">
        <f t="shared" si="0"/>
        <v>252000</v>
      </c>
      <c r="K16" s="57">
        <f t="shared" si="0"/>
        <v>377000</v>
      </c>
      <c r="L16" s="57">
        <f t="shared" si="0"/>
        <v>252000</v>
      </c>
      <c r="M16" s="57">
        <f t="shared" si="0"/>
        <v>252000</v>
      </c>
      <c r="N16" s="57">
        <f t="shared" si="0"/>
        <v>252000</v>
      </c>
      <c r="O16" s="57">
        <f t="shared" si="0"/>
        <v>252000</v>
      </c>
      <c r="P16" s="57">
        <f t="shared" si="0"/>
        <v>252000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1"/>
  <sheetViews>
    <sheetView workbookViewId="0"/>
  </sheetViews>
  <sheetFormatPr defaultRowHeight="18.75" x14ac:dyDescent="0.4"/>
  <cols>
    <col min="3" max="3" width="20.375" customWidth="1"/>
    <col min="4" max="4" width="9" style="5"/>
    <col min="5" max="5" width="9.5" style="5" bestFit="1" customWidth="1"/>
    <col min="6" max="9" width="9" style="29"/>
    <col min="10" max="10" width="9.5" style="29" bestFit="1" customWidth="1"/>
    <col min="11" max="13" width="9" style="29"/>
    <col min="14" max="14" width="9.5" style="29" bestFit="1" customWidth="1"/>
    <col min="15" max="16" width="9" style="29"/>
  </cols>
  <sheetData>
    <row r="1" spans="1:16" x14ac:dyDescent="0.4">
      <c r="A1" s="6" t="s">
        <v>44</v>
      </c>
      <c r="B1" s="1"/>
      <c r="C1" s="1"/>
      <c r="D1" s="1"/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4">
      <c r="C2" s="31" t="s">
        <v>128</v>
      </c>
      <c r="D2" s="71"/>
      <c r="E2" s="44">
        <v>1000000</v>
      </c>
      <c r="F2" s="32">
        <v>1000000</v>
      </c>
      <c r="G2" s="32">
        <v>1000000</v>
      </c>
      <c r="H2" s="32">
        <v>1000000</v>
      </c>
      <c r="I2" s="32">
        <v>1000000</v>
      </c>
      <c r="J2" s="32">
        <v>1000000</v>
      </c>
      <c r="K2" s="32">
        <v>1000000</v>
      </c>
      <c r="L2" s="32">
        <v>1000000</v>
      </c>
      <c r="M2" s="32">
        <v>1000000</v>
      </c>
      <c r="N2" s="32">
        <v>1000000</v>
      </c>
      <c r="O2" s="32">
        <v>1000000</v>
      </c>
      <c r="P2" s="32">
        <v>1000000</v>
      </c>
    </row>
    <row r="3" spans="1:16" x14ac:dyDescent="0.4">
      <c r="C3" s="31"/>
      <c r="D3" s="71"/>
      <c r="E3" s="44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4">
      <c r="C4" s="31"/>
      <c r="D4" s="71"/>
      <c r="E4" s="44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4">
      <c r="C5" s="31" t="s">
        <v>27</v>
      </c>
      <c r="D5" s="71"/>
      <c r="E5" s="44">
        <v>10000</v>
      </c>
      <c r="F5" s="32">
        <v>10000</v>
      </c>
      <c r="G5" s="32">
        <v>10000</v>
      </c>
      <c r="H5" s="32">
        <v>10000</v>
      </c>
      <c r="I5" s="32">
        <v>10000</v>
      </c>
      <c r="J5" s="32">
        <v>10000</v>
      </c>
      <c r="K5" s="32">
        <v>10000</v>
      </c>
      <c r="L5" s="32">
        <v>10000</v>
      </c>
      <c r="M5" s="32">
        <v>10000</v>
      </c>
      <c r="N5" s="32">
        <v>10000</v>
      </c>
      <c r="O5" s="32">
        <v>10000</v>
      </c>
      <c r="P5" s="32">
        <v>10000</v>
      </c>
    </row>
    <row r="6" spans="1:16" x14ac:dyDescent="0.4">
      <c r="C6" s="31" t="s">
        <v>127</v>
      </c>
      <c r="D6" s="71"/>
      <c r="E6" s="44">
        <v>13500</v>
      </c>
      <c r="F6" s="32">
        <v>13500</v>
      </c>
      <c r="G6" s="32">
        <v>13500</v>
      </c>
      <c r="H6" s="32">
        <v>13500</v>
      </c>
      <c r="I6" s="32">
        <v>13500</v>
      </c>
      <c r="J6" s="32">
        <v>13500</v>
      </c>
      <c r="K6" s="32">
        <v>13500</v>
      </c>
      <c r="L6" s="32">
        <v>13500</v>
      </c>
      <c r="M6" s="32">
        <v>13500</v>
      </c>
      <c r="N6" s="32">
        <v>13500</v>
      </c>
      <c r="O6" s="32">
        <v>13500</v>
      </c>
      <c r="P6" s="32">
        <v>13500</v>
      </c>
    </row>
    <row r="7" spans="1:16" x14ac:dyDescent="0.4">
      <c r="C7" s="31"/>
      <c r="D7" s="71"/>
      <c r="E7" s="44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4">
      <c r="C8" s="31" t="s">
        <v>129</v>
      </c>
      <c r="D8" s="71"/>
      <c r="E8" s="44">
        <v>6100</v>
      </c>
      <c r="F8" s="32">
        <v>6100</v>
      </c>
      <c r="G8" s="32">
        <v>6100</v>
      </c>
      <c r="H8" s="32">
        <v>6100</v>
      </c>
      <c r="I8" s="32">
        <v>6100</v>
      </c>
      <c r="J8" s="32">
        <v>6100</v>
      </c>
      <c r="K8" s="32">
        <v>6100</v>
      </c>
      <c r="L8" s="32">
        <v>6100</v>
      </c>
      <c r="M8" s="32">
        <v>6100</v>
      </c>
      <c r="N8" s="32">
        <v>6100</v>
      </c>
      <c r="O8" s="32">
        <v>6100</v>
      </c>
      <c r="P8" s="32">
        <v>6100</v>
      </c>
    </row>
    <row r="9" spans="1:16" x14ac:dyDescent="0.4">
      <c r="C9" s="31"/>
      <c r="D9" s="71"/>
      <c r="E9" s="44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x14ac:dyDescent="0.4">
      <c r="A10" s="1"/>
      <c r="B10" s="1"/>
      <c r="C10" s="1"/>
      <c r="D10" s="1"/>
      <c r="E10" s="4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4">
      <c r="A11" s="56"/>
      <c r="B11" s="56"/>
      <c r="C11" s="56" t="s">
        <v>24</v>
      </c>
      <c r="D11" s="56"/>
      <c r="E11" s="72">
        <f>SUM(E2:E10)</f>
        <v>1029600</v>
      </c>
      <c r="F11" s="57">
        <f t="shared" ref="F11:P11" si="0">SUM(F2:F10)</f>
        <v>1029600</v>
      </c>
      <c r="G11" s="57">
        <f t="shared" si="0"/>
        <v>1029600</v>
      </c>
      <c r="H11" s="57">
        <f t="shared" si="0"/>
        <v>1029600</v>
      </c>
      <c r="I11" s="57">
        <f t="shared" si="0"/>
        <v>1029600</v>
      </c>
      <c r="J11" s="57">
        <f t="shared" si="0"/>
        <v>1029600</v>
      </c>
      <c r="K11" s="57">
        <f t="shared" si="0"/>
        <v>1029600</v>
      </c>
      <c r="L11" s="57">
        <f t="shared" si="0"/>
        <v>1029600</v>
      </c>
      <c r="M11" s="57">
        <f t="shared" si="0"/>
        <v>1029600</v>
      </c>
      <c r="N11" s="57">
        <f t="shared" si="0"/>
        <v>1029600</v>
      </c>
      <c r="O11" s="57">
        <f t="shared" si="0"/>
        <v>1029600</v>
      </c>
      <c r="P11" s="57">
        <f t="shared" si="0"/>
        <v>1029600</v>
      </c>
    </row>
  </sheetData>
  <phoneticPr fontId="3"/>
  <hyperlinks>
    <hyperlink ref="A1" location="見込み作成シート!A1" display="見込みシートへ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見込み作成シート</vt:lpstr>
      <vt:lpstr>資金繰り作成シート</vt:lpstr>
      <vt:lpstr>財務数値サマリ</vt:lpstr>
      <vt:lpstr>作業用（非表示としてもよい）</vt:lpstr>
      <vt:lpstr>外注委託費（原）</vt:lpstr>
      <vt:lpstr>旅費交通費（原）</vt:lpstr>
      <vt:lpstr>福利厚生費</vt:lpstr>
      <vt:lpstr>消耗品費</vt:lpstr>
      <vt:lpstr>賃借料</vt:lpstr>
      <vt:lpstr>保険料</vt:lpstr>
      <vt:lpstr>修繕維持費</vt:lpstr>
      <vt:lpstr>減価償却費</vt:lpstr>
      <vt:lpstr>旅費交通費</vt:lpstr>
      <vt:lpstr>通信費</vt:lpstr>
      <vt:lpstr>会議費</vt:lpstr>
      <vt:lpstr>支払手数料</vt:lpstr>
      <vt:lpstr>新聞図書費</vt:lpstr>
      <vt:lpstr>銀行手数料</vt:lpstr>
      <vt:lpstr>販促広告費</vt:lpstr>
      <vt:lpstr>接待交際費</vt:lpstr>
      <vt:lpstr>寄付金</vt:lpstr>
      <vt:lpstr>紹介手数料</vt:lpstr>
      <vt:lpstr>雑費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2017-07-19T09:53:11Z</dcterms:created>
  <dcterms:modified xsi:type="dcterms:W3CDTF">2017-07-25T05:06:19Z</dcterms:modified>
</cp:coreProperties>
</file>